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korisnik\AppData\Local\Microsoft\Windows\INetCache\Content.Outlook\MBHMHGLM\"/>
    </mc:Choice>
  </mc:AlternateContent>
  <xr:revisionPtr revIDLastSave="0" documentId="13_ncr:1_{2E85BA22-DCC6-45BA-9460-20668CE4B9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RASHODI 4. RAZINA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I11" i="1"/>
  <c r="J11" i="1"/>
  <c r="L8" i="1"/>
  <c r="K11" i="1"/>
  <c r="L11" i="1"/>
  <c r="I10" i="3"/>
  <c r="F16" i="3"/>
  <c r="H27" i="3"/>
  <c r="H28" i="3"/>
  <c r="H31" i="3"/>
  <c r="I27" i="3"/>
  <c r="I28" i="3"/>
  <c r="I45" i="3"/>
  <c r="I31" i="3"/>
  <c r="I11" i="3"/>
  <c r="I16" i="3"/>
  <c r="H11" i="3"/>
  <c r="I7" i="7"/>
  <c r="I35" i="7"/>
  <c r="I19" i="7"/>
  <c r="I20" i="7"/>
  <c r="I9" i="7"/>
  <c r="I8" i="7" s="1"/>
  <c r="F23" i="7"/>
  <c r="F20" i="7"/>
  <c r="E8" i="2"/>
  <c r="E9" i="2"/>
  <c r="K8" i="2"/>
  <c r="E75" i="2"/>
  <c r="D62" i="2"/>
  <c r="K62" i="2"/>
  <c r="G62" i="2"/>
  <c r="E62" i="2"/>
  <c r="D66" i="2"/>
  <c r="D51" i="2"/>
  <c r="D30" i="2"/>
  <c r="E30" i="2"/>
  <c r="E51" i="2"/>
  <c r="E53" i="2"/>
  <c r="E66" i="2"/>
  <c r="K66" i="2"/>
  <c r="E67" i="2"/>
  <c r="E68" i="2"/>
  <c r="E69" i="2"/>
  <c r="K17" i="2"/>
  <c r="K67" i="2"/>
  <c r="I30" i="2"/>
  <c r="C30" i="2"/>
  <c r="C17" i="2" s="1"/>
  <c r="E46" i="2"/>
  <c r="E10" i="2"/>
  <c r="E48" i="2"/>
  <c r="E47" i="2"/>
  <c r="E45" i="2"/>
  <c r="E43" i="2"/>
  <c r="E40" i="2"/>
  <c r="E39" i="2"/>
  <c r="E38" i="2"/>
  <c r="G22" i="2"/>
  <c r="G51" i="2"/>
  <c r="F51" i="2"/>
  <c r="F30" i="2"/>
  <c r="C51" i="2"/>
  <c r="C22" i="2"/>
  <c r="C18" i="2"/>
  <c r="C10" i="2"/>
  <c r="F10" i="2"/>
  <c r="G13" i="2"/>
  <c r="G10" i="2" s="1"/>
  <c r="I13" i="2"/>
  <c r="I10" i="2" s="1"/>
  <c r="F18" i="2"/>
  <c r="G18" i="2"/>
  <c r="I18" i="2"/>
  <c r="F22" i="2"/>
  <c r="H22" i="2"/>
  <c r="I22" i="2"/>
  <c r="K22" i="2"/>
  <c r="G30" i="2"/>
  <c r="H30" i="2"/>
  <c r="J30" i="2"/>
  <c r="K30" i="2"/>
  <c r="H51" i="2"/>
  <c r="I51" i="2"/>
  <c r="J51" i="2"/>
  <c r="K51" i="2"/>
  <c r="G59" i="2"/>
  <c r="G58" i="2" s="1"/>
  <c r="I62" i="2"/>
  <c r="G67" i="2"/>
  <c r="F71" i="2"/>
  <c r="G71" i="2"/>
  <c r="H71" i="2"/>
  <c r="I71" i="2"/>
  <c r="J71" i="2"/>
  <c r="K71" i="2"/>
  <c r="H73" i="2"/>
  <c r="I73" i="2"/>
  <c r="J73" i="2"/>
  <c r="K73" i="2"/>
  <c r="H16" i="3"/>
  <c r="H26" i="7"/>
  <c r="H20" i="7"/>
  <c r="H9" i="7"/>
  <c r="H8" i="7" s="1"/>
  <c r="D17" i="2" l="1"/>
  <c r="D9" i="2" s="1"/>
  <c r="D8" i="2"/>
  <c r="C9" i="2"/>
  <c r="C75" i="2" s="1"/>
  <c r="H19" i="7"/>
  <c r="H7" i="7" s="1"/>
  <c r="I17" i="2"/>
  <c r="G66" i="2"/>
  <c r="H17" i="2"/>
  <c r="H9" i="2" s="1"/>
  <c r="H8" i="2" s="1"/>
  <c r="G17" i="2"/>
  <c r="G9" i="2" s="1"/>
  <c r="F17" i="2"/>
  <c r="F19" i="7"/>
  <c r="F9" i="7"/>
  <c r="K20" i="7"/>
  <c r="K19" i="7" s="1"/>
  <c r="J20" i="7"/>
  <c r="J19" i="7" s="1"/>
  <c r="F13" i="7"/>
  <c r="F41" i="3"/>
  <c r="K45" i="3"/>
  <c r="J45" i="3"/>
  <c r="F45" i="3"/>
  <c r="F19" i="3"/>
  <c r="K16" i="3"/>
  <c r="J16" i="3"/>
  <c r="J11" i="3" s="1"/>
  <c r="F26" i="1"/>
  <c r="K9" i="7"/>
  <c r="J9" i="7"/>
  <c r="K31" i="3"/>
  <c r="K28" i="3" s="1"/>
  <c r="J31" i="3"/>
  <c r="J28" i="3" s="1"/>
  <c r="F31" i="3"/>
  <c r="F28" i="3" s="1"/>
  <c r="F26" i="7"/>
  <c r="I9" i="2" l="1"/>
  <c r="E17" i="2"/>
  <c r="C8" i="2"/>
  <c r="F9" i="2"/>
  <c r="K8" i="7"/>
  <c r="F40" i="3"/>
  <c r="F27" i="3" s="1"/>
  <c r="K40" i="3"/>
  <c r="K27" i="3" s="1"/>
  <c r="F8" i="7"/>
  <c r="F6" i="7" s="1"/>
  <c r="J8" i="7"/>
  <c r="J40" i="3"/>
  <c r="J27" i="3" s="1"/>
  <c r="K11" i="3"/>
  <c r="K10" i="3" s="1"/>
  <c r="F11" i="3"/>
  <c r="J10" i="3"/>
  <c r="I8" i="2" l="1"/>
  <c r="I75" i="2" s="1"/>
  <c r="G8" i="2"/>
  <c r="G75" i="2" s="1"/>
  <c r="F8" i="2"/>
  <c r="F7" i="7"/>
  <c r="K7" i="7"/>
  <c r="J7" i="7"/>
  <c r="F75" i="2" l="1"/>
  <c r="K6" i="7"/>
  <c r="J6" i="7"/>
</calcChain>
</file>

<file path=xl/sharedStrings.xml><?xml version="1.0" encoding="utf-8"?>
<sst xmlns="http://schemas.openxmlformats.org/spreadsheetml/2006/main" count="306" uniqueCount="177">
  <si>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</si>
  <si>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</si>
  <si>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</si>
  <si>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</si>
  <si>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</si>
  <si>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</si>
  <si>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</si>
  <si>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</si>
  <si>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</si>
  <si>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</si>
  <si>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</si>
  <si>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</si>
  <si>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</si>
  <si>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</si>
  <si>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</si>
  <si>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</si>
  <si>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</si>
  <si>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</si>
  <si>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</si>
  <si>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</si>
  <si>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</si>
  <si>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</si>
  <si>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</si>
  <si>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</si>
  <si>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</si>
  <si>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</si>
  <si>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</si>
  <si>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</si>
  <si>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</si>
  <si>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</si>
  <si>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</si>
  <si>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</si>
  <si>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</si>
  <si>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</si>
  <si>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</si>
  <si>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</si>
  <si>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</si>
  <si>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</si>
  <si>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</si>
  <si>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</si>
  <si>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</si>
  <si>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</si>
  <si>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EUR/KN*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</si>
  <si>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</si>
  <si>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Projekcija 
za 2025.</t>
  </si>
  <si>
    <t>Prihodi iz nadležnog proračuna i od HZZO-a temeljem ugovornih obveza</t>
  </si>
  <si>
    <t>C) PRENESENI VIŠAK ILI PRENESENI MANJAK I VIŠEGODIŠNJI PLAN URAVNOTEŽENJA</t>
  </si>
  <si>
    <t>Naziv</t>
  </si>
  <si>
    <t>Vlastiti prihodi PK</t>
  </si>
  <si>
    <t>Prihodi od prodaje proizvoda i robe te pruženih usluga i prihodi od donacija</t>
  </si>
  <si>
    <t>Prihodi od imovine</t>
  </si>
  <si>
    <t>Prihodi za posebne namjene PK</t>
  </si>
  <si>
    <t>Vlastiti izvori-raspoloživa sred.iz preth.god.PK</t>
  </si>
  <si>
    <t>Financijski rashodi</t>
  </si>
  <si>
    <t>1.1.</t>
  </si>
  <si>
    <t>3.1.</t>
  </si>
  <si>
    <t>Rashodi za nabavu proizvedene dugotrajne imovine</t>
  </si>
  <si>
    <t>9.2.</t>
  </si>
  <si>
    <t>Vlastiti izvori raspoloživa sredstva iz prethodne godine</t>
  </si>
  <si>
    <t>Izvor 3.1.</t>
  </si>
  <si>
    <t>Izvor 9.2.</t>
  </si>
  <si>
    <t>Vlastiti izvori</t>
  </si>
  <si>
    <t>Rezultat poslovanja</t>
  </si>
  <si>
    <t>Vlastiti izvori-raspoloživa sredstva iz preth.god.</t>
  </si>
  <si>
    <t>UKUPNO PRIHODI</t>
  </si>
  <si>
    <t>Prihodi od nefinancijske imovine i nadoknade šteta s osnova osiguranja</t>
  </si>
  <si>
    <t>PRORAČUNSKI KORISNIK</t>
  </si>
  <si>
    <t>Plaće (Bruto)</t>
  </si>
  <si>
    <t>Plaće za zaposlene</t>
  </si>
  <si>
    <t>Ostali rashodi za zaposlene</t>
  </si>
  <si>
    <t>Doprinosi na plaće</t>
  </si>
  <si>
    <t>Doprinos za osnovno zdrav. Osiguranje</t>
  </si>
  <si>
    <t>Naknade troškova zaposlenima</t>
  </si>
  <si>
    <t>Službena putovanja</t>
  </si>
  <si>
    <t>Naknade za prijevoz</t>
  </si>
  <si>
    <t>Stručno usavršavanje zaposlenika</t>
  </si>
  <si>
    <t>Rashodi za materijal i energiju</t>
  </si>
  <si>
    <t>Uredski materijal i ost.mat.rashodi</t>
  </si>
  <si>
    <t>Materijal i sirovine</t>
  </si>
  <si>
    <t>Materijal i dijelovi za tek. i invest.održ.</t>
  </si>
  <si>
    <t>Sitni inventar i auto gume</t>
  </si>
  <si>
    <t>Rashodi za usluge</t>
  </si>
  <si>
    <t>Usluge telefona, pošte</t>
  </si>
  <si>
    <t>Usl.tekućeg i invest.održavanja</t>
  </si>
  <si>
    <t>Usl.promidžbe i informiranja</t>
  </si>
  <si>
    <t>Komunalne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</si>
  <si>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</si>
  <si>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</si>
  <si>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</si>
  <si>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</si>
  <si>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</si>
  <si>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</si>
  <si>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Pristojbe i naknade</t>
  </si>
  <si>
    <t>Financijski  rashodi</t>
  </si>
  <si>
    <t>Ostali financijski rashodi</t>
  </si>
  <si>
    <t>Bankarske usluge i usl.platnog prom.</t>
  </si>
  <si>
    <t>Zatezne kamate</t>
  </si>
  <si>
    <t>Postrojenja i oprema</t>
  </si>
  <si>
    <t>EUR</t>
  </si>
  <si>
    <t xml:space="preserve">  Izvor 1.1.</t>
  </si>
  <si>
    <t xml:space="preserve">  Izvor 4.5.</t>
  </si>
  <si>
    <t>Energija - prihodi od prodaje el.en.BIOSOL</t>
  </si>
  <si>
    <t>Energija - PLIN</t>
  </si>
  <si>
    <t>Državni proračun</t>
  </si>
  <si>
    <t>Županijski proračun</t>
  </si>
  <si>
    <t xml:space="preserve">Opći prihodi i                    primici </t>
  </si>
  <si>
    <t>Računalna oprema</t>
  </si>
  <si>
    <t>Oprema - namještaj</t>
  </si>
  <si>
    <t>Knjige, umjetnička djela i ostalo</t>
  </si>
  <si>
    <t>Nematarijalna proizvedena imovina</t>
  </si>
  <si>
    <t>UKUPNO</t>
  </si>
  <si>
    <t>PROGRAM: PROMICANJE KULTURE</t>
  </si>
  <si>
    <t>P1013</t>
  </si>
  <si>
    <t>Pomoći iz inozemstva i                                                                                                                          od subjekata unutar općeg proračuna</t>
  </si>
  <si>
    <t>4,9,</t>
  </si>
  <si>
    <t>Posebni propisi</t>
  </si>
  <si>
    <t>5.1.</t>
  </si>
  <si>
    <t>Tekuće pomoći iz proračuna</t>
  </si>
  <si>
    <t>Rashodi za nabavu proiz.dug.imovine</t>
  </si>
  <si>
    <t>08 Rekreacija, kultura i religija</t>
  </si>
  <si>
    <t>082 Službe kulture</t>
  </si>
  <si>
    <t>PROGRAM 1013</t>
  </si>
  <si>
    <t>PROMICANJE KULTURE</t>
  </si>
  <si>
    <t>Izvor 5.1.</t>
  </si>
  <si>
    <t>3</t>
  </si>
  <si>
    <t>32</t>
  </si>
  <si>
    <t>Tekuće donacije</t>
  </si>
  <si>
    <t>Zakupnine i najamnine</t>
  </si>
  <si>
    <t>Članarine</t>
  </si>
  <si>
    <t>Rashodi za nabavu neproizvedene dugotrajne imovine</t>
  </si>
  <si>
    <t>Nematerijalna imovina</t>
  </si>
  <si>
    <t>Umjetnička djela</t>
  </si>
  <si>
    <t>6.4.</t>
  </si>
  <si>
    <t>Tekuće donacije PK</t>
  </si>
  <si>
    <t>6,4.</t>
  </si>
  <si>
    <t>Aktivnost A101303</t>
  </si>
  <si>
    <t>A101303</t>
  </si>
  <si>
    <t>Službena, radna i zaštitna odjeća i obuća</t>
  </si>
  <si>
    <t>Obvezni i preventivni zdravstveni pregledi zaposlenika</t>
  </si>
  <si>
    <t>Ostale usluge - kazalište</t>
  </si>
  <si>
    <t>Ostale usluge - kino</t>
  </si>
  <si>
    <t>Ostale usluge - koncerti</t>
  </si>
  <si>
    <t>Ostala prava - ulaganja u tuđoj imovini</t>
  </si>
  <si>
    <t>Ulaganja u računalne programe</t>
  </si>
  <si>
    <t>Višak/manjak iz prethodnog perioda</t>
  </si>
  <si>
    <t>Intelektualne i osobne usluge - koncerti</t>
  </si>
  <si>
    <t>Intelektualne i osobne usluge - izložbe</t>
  </si>
  <si>
    <t>Intelektualne i osobne usluge - radionice</t>
  </si>
  <si>
    <t>Edukativno- kreativne radionice-ostale usluge</t>
  </si>
  <si>
    <t>Izložbe, promocije - ostale usluge</t>
  </si>
  <si>
    <t>Ravnateljica: Danijela Juranović, prof.</t>
  </si>
  <si>
    <t>Povećanje/smanjenje</t>
  </si>
  <si>
    <t>Izvršenje 2022.</t>
  </si>
  <si>
    <t>FINANCIJSKI PLAN ZA 2024.</t>
  </si>
  <si>
    <t>DOM KULTURE NOVA GRADIŠKA</t>
  </si>
  <si>
    <t>Intelektualne i osobne usluge -10. LET S GAVRANOM</t>
  </si>
  <si>
    <t>10. LET S GAVRANOM - kazališne predstave</t>
  </si>
  <si>
    <t>Ostale usluge - 10. LET S GAVRANOM</t>
  </si>
  <si>
    <t>Reprezentacija - 10. LET S GAVRANOM</t>
  </si>
  <si>
    <t>AKTIVNOST: Redovna djelatnost Doma kulture Nova Gradiška</t>
  </si>
  <si>
    <t>Plan za 2024.</t>
  </si>
  <si>
    <t>Projekcija 
za 2026.</t>
  </si>
  <si>
    <t>Projekcija za 2025.</t>
  </si>
  <si>
    <t>Projekcija za 2026.</t>
  </si>
  <si>
    <t>Povećanje/  smanjene</t>
  </si>
  <si>
    <t>NOVI FINANCIJSKI PLAN ZA 2024.</t>
  </si>
  <si>
    <t>I. IZMJENE FINANCIJSKOG PLANA ZA 2024. - PLAN RASHODA I IZDATAKA</t>
  </si>
  <si>
    <t>U Novoj Gradiški, 20.5.2024.</t>
  </si>
  <si>
    <t>Glazbeni instrumenti i oprema</t>
  </si>
  <si>
    <t>I. IZMJENE FINANCIJSKOG PLANA DOMA KULTURE NOVA GRADIŠKA
ZA 2024. I PROJEKCIJA ZA 2025. I 2026. GODINU</t>
  </si>
  <si>
    <t>Izvršenje 2023.</t>
  </si>
  <si>
    <t>Novi plan za 2024.</t>
  </si>
  <si>
    <t>REDOVNA DJELATNOST DOMA KULTURE NOVA GRADIŠKA</t>
  </si>
  <si>
    <t>Povećanje/smanjene</t>
  </si>
  <si>
    <t>I. IZMJENE FINANCIJSKOG PLANA DOMA KULTURE NOVA GRADIŠKA 
ZA 2024. I PROJEKCIJA ZA 2025. I 2026. GODINU</t>
  </si>
  <si>
    <t>Povećanje/       smanjenje</t>
  </si>
  <si>
    <t>Novi plan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</si>
</sst>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kn&quot;"/>
    <numFmt numFmtId="165" formatCode="#,##0.00\ [$€-1]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2"/>
      <color indexed="8"/>
      <name val="MS Sans Serif"/>
      <charset val="238"/>
    </font>
    <font>
      <b/>
      <i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4" fontId="3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10" fillId="2" borderId="3" xfId="0" quotePrefix="1" applyFont="1" applyFill="1" applyBorder="1" applyAlignment="1">
      <alignment horizontal="left" vertical="center" shrinkToFit="1"/>
    </xf>
    <xf numFmtId="0" fontId="17" fillId="2" borderId="3" xfId="0" quotePrefix="1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horizontal="left" vertical="center" wrapText="1"/>
    </xf>
    <xf numFmtId="4" fontId="6" fillId="5" borderId="4" xfId="0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left" vertical="center" wrapText="1"/>
    </xf>
    <xf numFmtId="4" fontId="5" fillId="6" borderId="4" xfId="0" applyNumberFormat="1" applyFont="1" applyFill="1" applyBorder="1" applyAlignment="1">
      <alignment horizontal="right"/>
    </xf>
    <xf numFmtId="4" fontId="5" fillId="6" borderId="3" xfId="0" applyNumberFormat="1" applyFont="1" applyFill="1" applyBorder="1" applyAlignment="1">
      <alignment horizontal="right"/>
    </xf>
    <xf numFmtId="0" fontId="6" fillId="5" borderId="4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4" fontId="6" fillId="8" borderId="4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0" fontId="6" fillId="9" borderId="4" xfId="0" applyFont="1" applyFill="1" applyBorder="1" applyAlignment="1">
      <alignment horizontal="left" vertical="center" wrapText="1"/>
    </xf>
    <xf numFmtId="4" fontId="6" fillId="9" borderId="4" xfId="0" applyNumberFormat="1" applyFont="1" applyFill="1" applyBorder="1" applyAlignment="1">
      <alignment horizontal="right"/>
    </xf>
    <xf numFmtId="0" fontId="6" fillId="10" borderId="4" xfId="0" applyFont="1" applyFill="1" applyBorder="1" applyAlignment="1">
      <alignment horizontal="left" vertical="center" wrapText="1"/>
    </xf>
    <xf numFmtId="4" fontId="6" fillId="10" borderId="4" xfId="0" applyNumberFormat="1" applyFont="1" applyFill="1" applyBorder="1" applyAlignment="1">
      <alignment horizontal="right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4" fontId="5" fillId="7" borderId="4" xfId="0" applyNumberFormat="1" applyFont="1" applyFill="1" applyBorder="1" applyAlignment="1">
      <alignment horizontal="center" vertical="center" wrapText="1"/>
    </xf>
    <xf numFmtId="4" fontId="5" fillId="7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vertical="center" wrapText="1"/>
    </xf>
    <xf numFmtId="165" fontId="6" fillId="3" borderId="3" xfId="0" applyNumberFormat="1" applyFont="1" applyFill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165" fontId="6" fillId="3" borderId="3" xfId="0" applyNumberFormat="1" applyFont="1" applyFill="1" applyBorder="1" applyAlignment="1">
      <alignment horizontal="right" wrapText="1"/>
    </xf>
    <xf numFmtId="165" fontId="6" fillId="0" borderId="3" xfId="0" applyNumberFormat="1" applyFont="1" applyBorder="1" applyAlignment="1">
      <alignment horizontal="right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3" xfId="0" applyFont="1" applyBorder="1"/>
    <xf numFmtId="3" fontId="6" fillId="0" borderId="3" xfId="0" applyNumberFormat="1" applyFont="1" applyBorder="1"/>
    <xf numFmtId="3" fontId="3" fillId="0" borderId="3" xfId="0" applyNumberFormat="1" applyFont="1" applyBorder="1"/>
    <xf numFmtId="0" fontId="3" fillId="0" borderId="3" xfId="0" applyFont="1" applyBorder="1" applyAlignment="1">
      <alignment horizontal="center"/>
    </xf>
    <xf numFmtId="3" fontId="9" fillId="0" borderId="3" xfId="0" applyNumberFormat="1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5" borderId="3" xfId="0" applyFont="1" applyFill="1" applyBorder="1" applyAlignment="1">
      <alignment horizontal="left"/>
    </xf>
    <xf numFmtId="0" fontId="6" fillId="5" borderId="3" xfId="0" applyFont="1" applyFill="1" applyBorder="1" applyAlignment="1">
      <alignment wrapText="1"/>
    </xf>
    <xf numFmtId="3" fontId="5" fillId="5" borderId="3" xfId="0" applyNumberFormat="1" applyFont="1" applyFill="1" applyBorder="1"/>
    <xf numFmtId="3" fontId="6" fillId="5" borderId="3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3" fillId="0" borderId="0" xfId="0" applyNumberFormat="1" applyFont="1"/>
    <xf numFmtId="0" fontId="6" fillId="0" borderId="3" xfId="0" applyFont="1" applyBorder="1" applyAlignment="1">
      <alignment horizontal="center" wrapText="1"/>
    </xf>
    <xf numFmtId="0" fontId="17" fillId="2" borderId="3" xfId="0" quotePrefix="1" applyFont="1" applyFill="1" applyBorder="1" applyAlignment="1">
      <alignment horizontal="left" vertical="center"/>
    </xf>
    <xf numFmtId="2" fontId="9" fillId="0" borderId="2" xfId="0" applyNumberFormat="1" applyFont="1" applyBorder="1" applyAlignment="1">
      <alignment vertical="center" wrapText="1"/>
    </xf>
    <xf numFmtId="4" fontId="6" fillId="5" borderId="3" xfId="0" applyNumberFormat="1" applyFont="1" applyFill="1" applyBorder="1" applyAlignment="1">
      <alignment horizontal="right" wrapText="1"/>
    </xf>
    <xf numFmtId="4" fontId="6" fillId="9" borderId="3" xfId="0" applyNumberFormat="1" applyFont="1" applyFill="1" applyBorder="1" applyAlignment="1">
      <alignment horizontal="right"/>
    </xf>
    <xf numFmtId="4" fontId="6" fillId="9" borderId="3" xfId="0" applyNumberFormat="1" applyFont="1" applyFill="1" applyBorder="1" applyAlignment="1">
      <alignment horizontal="right" wrapText="1"/>
    </xf>
    <xf numFmtId="4" fontId="6" fillId="8" borderId="3" xfId="0" applyNumberFormat="1" applyFont="1" applyFill="1" applyBorder="1" applyAlignment="1">
      <alignment horizontal="right"/>
    </xf>
    <xf numFmtId="4" fontId="6" fillId="8" borderId="3" xfId="0" applyNumberFormat="1" applyFont="1" applyFill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left" vertical="center" wrapText="1" indent="1"/>
    </xf>
    <xf numFmtId="49" fontId="6" fillId="2" borderId="2" xfId="0" applyNumberFormat="1" applyFont="1" applyFill="1" applyBorder="1" applyAlignment="1">
      <alignment horizontal="left" vertical="center" wrapText="1" indent="1"/>
    </xf>
    <xf numFmtId="49" fontId="6" fillId="2" borderId="4" xfId="0" applyNumberFormat="1" applyFont="1" applyFill="1" applyBorder="1" applyAlignment="1">
      <alignment horizontal="left" vertical="center" wrapText="1" indent="1"/>
    </xf>
    <xf numFmtId="0" fontId="0" fillId="2" borderId="0" xfId="0" applyFill="1"/>
    <xf numFmtId="4" fontId="6" fillId="3" borderId="3" xfId="0" applyNumberFormat="1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left" vertical="center"/>
    </xf>
    <xf numFmtId="0" fontId="9" fillId="12" borderId="4" xfId="0" quotePrefix="1" applyFont="1" applyFill="1" applyBorder="1" applyAlignment="1">
      <alignment horizontal="left" vertical="center"/>
    </xf>
    <xf numFmtId="4" fontId="3" fillId="12" borderId="4" xfId="0" applyNumberFormat="1" applyFont="1" applyFill="1" applyBorder="1" applyAlignment="1">
      <alignment horizontal="right"/>
    </xf>
    <xf numFmtId="4" fontId="3" fillId="12" borderId="3" xfId="0" applyNumberFormat="1" applyFont="1" applyFill="1" applyBorder="1" applyAlignment="1">
      <alignment horizontal="right"/>
    </xf>
    <xf numFmtId="4" fontId="3" fillId="12" borderId="3" xfId="0" applyNumberFormat="1" applyFont="1" applyFill="1" applyBorder="1" applyAlignment="1">
      <alignment horizontal="right" wrapText="1"/>
    </xf>
    <xf numFmtId="0" fontId="21" fillId="11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3" fillId="0" borderId="3" xfId="0" applyNumberFormat="1" applyFont="1" applyBorder="1"/>
    <xf numFmtId="4" fontId="6" fillId="0" borderId="3" xfId="0" applyNumberFormat="1" applyFont="1" applyBorder="1"/>
    <xf numFmtId="4" fontId="5" fillId="5" borderId="3" xfId="0" applyNumberFormat="1" applyFont="1" applyFill="1" applyBorder="1"/>
    <xf numFmtId="4" fontId="6" fillId="5" borderId="3" xfId="0" applyNumberFormat="1" applyFont="1" applyFill="1" applyBorder="1"/>
    <xf numFmtId="43" fontId="5" fillId="5" borderId="3" xfId="1" applyFont="1" applyFill="1" applyBorder="1"/>
    <xf numFmtId="0" fontId="6" fillId="2" borderId="1" xfId="0" applyFont="1" applyFill="1" applyBorder="1" applyAlignment="1">
      <alignment horizontal="center" vertical="center" wrapText="1"/>
    </xf>
    <xf numFmtId="4" fontId="6" fillId="12" borderId="3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0" borderId="2" xfId="0" quotePrefix="1" applyFont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1" fillId="3" borderId="1" xfId="0" quotePrefix="1" applyFont="1" applyFill="1" applyBorder="1" applyAlignment="1">
      <alignment horizontal="left" vertical="center" wrapText="1"/>
    </xf>
    <xf numFmtId="0" fontId="11" fillId="3" borderId="2" xfId="0" quotePrefix="1" applyFont="1" applyFill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left" vertical="center" wrapText="1"/>
    </xf>
    <xf numFmtId="0" fontId="11" fillId="0" borderId="4" xfId="0" quotePrefix="1" applyFont="1" applyBorder="1" applyAlignment="1">
      <alignment horizontal="left" vertical="center" wrapText="1"/>
    </xf>
    <xf numFmtId="0" fontId="11" fillId="3" borderId="4" xfId="0" quotePrefix="1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49" fontId="6" fillId="3" borderId="1" xfId="0" applyNumberFormat="1" applyFont="1" applyFill="1" applyBorder="1" applyAlignment="1">
      <alignment horizontal="left" vertical="center" wrapText="1" indent="1"/>
    </xf>
    <xf numFmtId="49" fontId="6" fillId="3" borderId="2" xfId="0" applyNumberFormat="1" applyFont="1" applyFill="1" applyBorder="1" applyAlignment="1">
      <alignment horizontal="left" vertical="center" wrapText="1" indent="1"/>
    </xf>
    <xf numFmtId="49" fontId="6" fillId="3" borderId="4" xfId="0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6" fillId="12" borderId="1" xfId="0" applyNumberFormat="1" applyFont="1" applyFill="1" applyBorder="1" applyAlignment="1">
      <alignment horizontal="left" vertical="center" wrapText="1" indent="1"/>
    </xf>
    <xf numFmtId="49" fontId="6" fillId="12" borderId="2" xfId="0" applyNumberFormat="1" applyFont="1" applyFill="1" applyBorder="1" applyAlignment="1">
      <alignment horizontal="left" vertical="center" wrapText="1" indent="1"/>
    </xf>
    <xf numFmtId="49" fontId="6" fillId="12" borderId="4" xfId="0" applyNumberFormat="1" applyFont="1" applyFill="1" applyBorder="1" applyAlignment="1">
      <alignment horizontal="left" vertical="center" wrapText="1" indent="1"/>
    </xf>
    <xf numFmtId="49" fontId="6" fillId="10" borderId="1" xfId="0" applyNumberFormat="1" applyFont="1" applyFill="1" applyBorder="1" applyAlignment="1">
      <alignment horizontal="left" vertical="center" wrapText="1" indent="1"/>
    </xf>
    <xf numFmtId="49" fontId="6" fillId="10" borderId="2" xfId="0" applyNumberFormat="1" applyFont="1" applyFill="1" applyBorder="1" applyAlignment="1">
      <alignment horizontal="left" vertical="center" wrapText="1" indent="1"/>
    </xf>
    <xf numFmtId="49" fontId="6" fillId="10" borderId="4" xfId="0" applyNumberFormat="1" applyFont="1" applyFill="1" applyBorder="1" applyAlignment="1">
      <alignment horizontal="left" vertical="center" wrapText="1" indent="1"/>
    </xf>
    <xf numFmtId="49" fontId="6" fillId="9" borderId="1" xfId="0" applyNumberFormat="1" applyFont="1" applyFill="1" applyBorder="1" applyAlignment="1">
      <alignment horizontal="left" vertical="center" wrapText="1" indent="1"/>
    </xf>
    <xf numFmtId="49" fontId="6" fillId="9" borderId="2" xfId="0" applyNumberFormat="1" applyFont="1" applyFill="1" applyBorder="1" applyAlignment="1">
      <alignment horizontal="left" vertical="center" wrapText="1" indent="1"/>
    </xf>
    <xf numFmtId="49" fontId="6" fillId="9" borderId="4" xfId="0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left" vertical="center" wrapText="1"/>
    </xf>
    <xf numFmtId="49" fontId="6" fillId="8" borderId="2" xfId="0" applyNumberFormat="1" applyFont="1" applyFill="1" applyBorder="1" applyAlignment="1">
      <alignment horizontal="left" vertical="center" wrapText="1"/>
    </xf>
    <xf numFmtId="49" fontId="6" fillId="8" borderId="4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9" fillId="0" borderId="3" xfId="0" applyFont="1" applyBorder="1"/>
    <xf numFmtId="0" fontId="18" fillId="0" borderId="3" xfId="0" applyFont="1" applyBorder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topLeftCell="A10" workbookViewId="0">
      <selection activeCell="A33" sqref="A33:L33"/>
    </sheetView>
  </sheetViews>
  <sheetFormatPr defaultRowHeight="15" x14ac:dyDescent="0.25"/>
  <cols>
    <col min="5" max="5" width="17.28515625" customWidth="1"/>
    <col min="6" max="6" width="14.85546875" customWidth="1"/>
    <col min="7" max="7" width="16.140625" customWidth="1"/>
    <col min="8" max="10" width="15.42578125" customWidth="1"/>
    <col min="11" max="11" width="15.7109375" customWidth="1"/>
    <col min="12" max="12" width="16" customWidth="1"/>
  </cols>
  <sheetData>
    <row r="1" spans="1:12" ht="42" customHeight="1" x14ac:dyDescent="0.25">
      <c r="A1" s="146" t="s">
        <v>174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25">
      <c r="A3" s="146" t="s">
        <v>31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2" ht="1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2" ht="18" customHeight="1" x14ac:dyDescent="0.25">
      <c r="A5" s="146" t="s">
        <v>39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1:12" ht="18" x14ac:dyDescent="0.25">
      <c r="A6" s="1"/>
      <c r="B6" s="2"/>
      <c r="C6" s="2"/>
      <c r="D6" s="2"/>
      <c r="E6" s="7"/>
      <c r="F6" s="7"/>
      <c r="G6" s="8"/>
      <c r="H6" s="8"/>
      <c r="I6" s="8"/>
      <c r="J6" s="8"/>
      <c r="K6" s="8"/>
      <c r="L6" s="42" t="s">
        <v>42</v>
      </c>
    </row>
    <row r="7" spans="1:12" ht="29.25" customHeight="1" x14ac:dyDescent="0.25">
      <c r="A7" s="32"/>
      <c r="B7" s="33"/>
      <c r="C7" s="33"/>
      <c r="D7" s="34"/>
      <c r="E7" s="35"/>
      <c r="F7" s="143" t="s">
        <v>152</v>
      </c>
      <c r="G7" s="4" t="s">
        <v>170</v>
      </c>
      <c r="H7" s="136" t="s">
        <v>160</v>
      </c>
      <c r="I7" s="136" t="s">
        <v>175</v>
      </c>
      <c r="J7" s="136" t="s">
        <v>176</v>
      </c>
      <c r="K7" s="137" t="s">
        <v>162</v>
      </c>
      <c r="L7" s="137" t="s">
        <v>163</v>
      </c>
    </row>
    <row r="8" spans="1:12" ht="15" customHeight="1" x14ac:dyDescent="0.25">
      <c r="A8" s="147" t="s">
        <v>0</v>
      </c>
      <c r="B8" s="148"/>
      <c r="C8" s="148"/>
      <c r="D8" s="148"/>
      <c r="E8" s="149"/>
      <c r="F8" s="80">
        <v>306949.15000000002</v>
      </c>
      <c r="G8" s="80">
        <v>363210.5</v>
      </c>
      <c r="H8" s="80">
        <v>362347</v>
      </c>
      <c r="I8" s="80">
        <v>2785</v>
      </c>
      <c r="J8" s="80">
        <v>365132</v>
      </c>
      <c r="K8" s="80">
        <v>356268</v>
      </c>
      <c r="L8" s="80">
        <f>SUM(L9)</f>
        <v>359309</v>
      </c>
    </row>
    <row r="9" spans="1:12" ht="15" customHeight="1" x14ac:dyDescent="0.25">
      <c r="A9" s="150" t="s">
        <v>1</v>
      </c>
      <c r="B9" s="151"/>
      <c r="C9" s="151"/>
      <c r="D9" s="151"/>
      <c r="E9" s="152"/>
      <c r="F9" s="81">
        <v>306949.15000000002</v>
      </c>
      <c r="G9" s="81">
        <v>363210.5</v>
      </c>
      <c r="H9" s="81">
        <v>362347</v>
      </c>
      <c r="I9" s="81">
        <v>2785</v>
      </c>
      <c r="J9" s="81">
        <v>365132</v>
      </c>
      <c r="K9" s="81">
        <v>356268</v>
      </c>
      <c r="L9" s="81">
        <v>359309</v>
      </c>
    </row>
    <row r="10" spans="1:12" x14ac:dyDescent="0.25">
      <c r="A10" s="153" t="s">
        <v>2</v>
      </c>
      <c r="B10" s="154"/>
      <c r="C10" s="154"/>
      <c r="D10" s="154"/>
      <c r="E10" s="155"/>
      <c r="F10" s="81"/>
      <c r="G10" s="81"/>
      <c r="H10" s="81"/>
      <c r="I10" s="81"/>
      <c r="J10" s="81"/>
      <c r="K10" s="81"/>
      <c r="L10" s="81"/>
    </row>
    <row r="11" spans="1:12" x14ac:dyDescent="0.25">
      <c r="A11" s="43" t="s">
        <v>3</v>
      </c>
      <c r="B11" s="44"/>
      <c r="C11" s="44"/>
      <c r="D11" s="44"/>
      <c r="E11" s="44"/>
      <c r="F11" s="80">
        <f>SUM(F12,F13)</f>
        <v>315113.32</v>
      </c>
      <c r="G11" s="80">
        <f>SUM(G12,G13)</f>
        <v>349558.97</v>
      </c>
      <c r="H11" s="80">
        <v>362347</v>
      </c>
      <c r="I11" s="80">
        <f>SUM(I12,I13)</f>
        <v>19251.75</v>
      </c>
      <c r="J11" s="80">
        <f>SUM(J12,J13)</f>
        <v>381598.75</v>
      </c>
      <c r="K11" s="80">
        <f t="shared" ref="K11:L11" si="0">SUM(K12,K13)</f>
        <v>356268</v>
      </c>
      <c r="L11" s="80">
        <f t="shared" si="0"/>
        <v>359309</v>
      </c>
    </row>
    <row r="12" spans="1:12" ht="15" customHeight="1" x14ac:dyDescent="0.25">
      <c r="A12" s="158" t="s">
        <v>4</v>
      </c>
      <c r="B12" s="159"/>
      <c r="C12" s="159"/>
      <c r="D12" s="159"/>
      <c r="E12" s="160"/>
      <c r="F12" s="81">
        <v>278097.62</v>
      </c>
      <c r="G12" s="81">
        <v>331041.91999999998</v>
      </c>
      <c r="H12" s="81">
        <v>352269</v>
      </c>
      <c r="I12" s="81">
        <v>3251.75</v>
      </c>
      <c r="J12" s="81">
        <v>355520.75</v>
      </c>
      <c r="K12" s="81">
        <v>350268</v>
      </c>
      <c r="L12" s="83">
        <v>353309</v>
      </c>
    </row>
    <row r="13" spans="1:12" x14ac:dyDescent="0.25">
      <c r="A13" s="153" t="s">
        <v>5</v>
      </c>
      <c r="B13" s="154"/>
      <c r="C13" s="154"/>
      <c r="D13" s="154"/>
      <c r="E13" s="155"/>
      <c r="F13" s="81">
        <v>37015.699999999997</v>
      </c>
      <c r="G13" s="81">
        <v>18517.05</v>
      </c>
      <c r="H13" s="81">
        <v>10078</v>
      </c>
      <c r="I13" s="81">
        <v>16000</v>
      </c>
      <c r="J13" s="81">
        <v>26078</v>
      </c>
      <c r="K13" s="81">
        <v>6000</v>
      </c>
      <c r="L13" s="83">
        <v>6000</v>
      </c>
    </row>
    <row r="14" spans="1:12" ht="15" customHeight="1" x14ac:dyDescent="0.25">
      <c r="A14" s="156" t="s">
        <v>6</v>
      </c>
      <c r="B14" s="157"/>
      <c r="C14" s="157"/>
      <c r="D14" s="157"/>
      <c r="E14" s="161"/>
      <c r="F14" s="82">
        <v>-8164.17</v>
      </c>
      <c r="G14" s="82">
        <v>13651.53</v>
      </c>
      <c r="H14" s="82"/>
      <c r="I14" s="82">
        <v>16466.75</v>
      </c>
      <c r="J14" s="82">
        <v>16466.75</v>
      </c>
      <c r="K14" s="82"/>
      <c r="L14" s="82"/>
    </row>
    <row r="15" spans="1:12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  <c r="K15" s="3"/>
      <c r="L15" s="3"/>
    </row>
    <row r="16" spans="1:12" ht="18" customHeight="1" x14ac:dyDescent="0.25">
      <c r="A16" s="146" t="s">
        <v>40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</row>
    <row r="17" spans="1:12" ht="18" x14ac:dyDescent="0.25">
      <c r="A17" s="5"/>
      <c r="B17" s="9"/>
      <c r="C17" s="9"/>
      <c r="D17" s="9"/>
      <c r="E17" s="9"/>
      <c r="F17" s="9"/>
      <c r="G17" s="9"/>
      <c r="H17" s="3"/>
      <c r="I17" s="3"/>
      <c r="J17" s="3"/>
      <c r="K17" s="3"/>
      <c r="L17" s="3"/>
    </row>
    <row r="18" spans="1:12" ht="30" x14ac:dyDescent="0.25">
      <c r="A18" s="32"/>
      <c r="B18" s="33"/>
      <c r="C18" s="33"/>
      <c r="D18" s="34"/>
      <c r="E18" s="35"/>
      <c r="F18" s="4" t="s">
        <v>152</v>
      </c>
      <c r="G18" s="4" t="s">
        <v>170</v>
      </c>
      <c r="H18" s="145" t="s">
        <v>160</v>
      </c>
      <c r="I18" s="145" t="s">
        <v>175</v>
      </c>
      <c r="J18" s="136" t="s">
        <v>176</v>
      </c>
      <c r="K18" s="4" t="s">
        <v>44</v>
      </c>
      <c r="L18" s="4" t="s">
        <v>161</v>
      </c>
    </row>
    <row r="19" spans="1:12" ht="15.75" customHeight="1" x14ac:dyDescent="0.25">
      <c r="A19" s="150" t="s">
        <v>8</v>
      </c>
      <c r="B19" s="151"/>
      <c r="C19" s="151"/>
      <c r="D19" s="151"/>
      <c r="E19" s="152"/>
      <c r="F19" s="54"/>
      <c r="G19" s="37"/>
      <c r="H19" s="37"/>
      <c r="I19" s="37"/>
      <c r="J19" s="37"/>
      <c r="K19" s="37"/>
      <c r="L19" s="37"/>
    </row>
    <row r="20" spans="1:12" ht="15" customHeight="1" x14ac:dyDescent="0.25">
      <c r="A20" s="150" t="s">
        <v>9</v>
      </c>
      <c r="B20" s="151"/>
      <c r="C20" s="151"/>
      <c r="D20" s="151"/>
      <c r="E20" s="151"/>
      <c r="F20" s="52"/>
      <c r="G20" s="37"/>
      <c r="H20" s="37"/>
      <c r="I20" s="37"/>
      <c r="J20" s="37"/>
      <c r="K20" s="37"/>
      <c r="L20" s="37"/>
    </row>
    <row r="21" spans="1:12" ht="15" customHeight="1" x14ac:dyDescent="0.25">
      <c r="A21" s="156" t="s">
        <v>10</v>
      </c>
      <c r="B21" s="157"/>
      <c r="C21" s="157"/>
      <c r="D21" s="157"/>
      <c r="E21" s="157"/>
      <c r="F21" s="55"/>
      <c r="G21" s="36"/>
      <c r="H21" s="36"/>
      <c r="I21" s="36"/>
      <c r="J21" s="36"/>
      <c r="K21" s="36">
        <v>0</v>
      </c>
      <c r="L21" s="36">
        <v>0</v>
      </c>
    </row>
    <row r="22" spans="1:12" ht="18" x14ac:dyDescent="0.25">
      <c r="A22" s="26"/>
      <c r="B22" s="9"/>
      <c r="C22" s="9"/>
      <c r="D22" s="9"/>
      <c r="E22" s="9"/>
      <c r="F22" s="9"/>
      <c r="G22" s="9"/>
      <c r="H22" s="3"/>
      <c r="I22" s="3"/>
      <c r="J22" s="3"/>
      <c r="K22" s="3"/>
      <c r="L22" s="3"/>
    </row>
    <row r="23" spans="1:12" ht="18" customHeight="1" x14ac:dyDescent="0.25">
      <c r="A23" s="146" t="s">
        <v>46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</row>
    <row r="24" spans="1:12" ht="18" x14ac:dyDescent="0.25">
      <c r="A24" s="26"/>
      <c r="B24" s="9"/>
      <c r="C24" s="9"/>
      <c r="D24" s="9"/>
      <c r="E24" s="9"/>
      <c r="F24" s="9"/>
      <c r="G24" s="9"/>
      <c r="H24" s="3"/>
      <c r="I24" s="3"/>
      <c r="J24" s="3"/>
      <c r="K24" s="3"/>
      <c r="L24" s="3"/>
    </row>
    <row r="25" spans="1:12" ht="37.5" customHeight="1" x14ac:dyDescent="0.25">
      <c r="A25" s="32"/>
      <c r="B25" s="33"/>
      <c r="C25" s="33"/>
      <c r="D25" s="34"/>
      <c r="E25" s="35"/>
      <c r="F25" s="4" t="s">
        <v>152</v>
      </c>
      <c r="G25" s="4" t="s">
        <v>170</v>
      </c>
      <c r="H25" s="145" t="s">
        <v>160</v>
      </c>
      <c r="I25" s="145" t="s">
        <v>175</v>
      </c>
      <c r="J25" s="136" t="s">
        <v>176</v>
      </c>
      <c r="K25" s="4" t="s">
        <v>44</v>
      </c>
      <c r="L25" s="4" t="s">
        <v>161</v>
      </c>
    </row>
    <row r="26" spans="1:12" ht="36.75" customHeight="1" x14ac:dyDescent="0.25">
      <c r="A26" s="163" t="s">
        <v>41</v>
      </c>
      <c r="B26" s="164"/>
      <c r="C26" s="164"/>
      <c r="D26" s="164"/>
      <c r="E26" s="165"/>
      <c r="F26" s="79">
        <f t="shared" ref="F26" si="1">F20-F23</f>
        <v>0</v>
      </c>
      <c r="G26" s="39"/>
      <c r="H26" s="39"/>
      <c r="I26" s="39"/>
      <c r="J26" s="39"/>
      <c r="K26" s="39"/>
      <c r="L26" s="40"/>
    </row>
    <row r="27" spans="1:12" ht="29.25" customHeight="1" x14ac:dyDescent="0.25">
      <c r="A27" s="166" t="s">
        <v>7</v>
      </c>
      <c r="B27" s="167"/>
      <c r="C27" s="167"/>
      <c r="D27" s="167"/>
      <c r="E27" s="168"/>
      <c r="F27" s="82">
        <v>-8164.17</v>
      </c>
      <c r="G27" s="82">
        <v>13651.53</v>
      </c>
      <c r="H27" s="82"/>
      <c r="I27" s="82">
        <v>16466.75</v>
      </c>
      <c r="J27" s="82">
        <v>16466.75</v>
      </c>
      <c r="K27" s="41"/>
      <c r="L27" s="38"/>
    </row>
    <row r="30" spans="1:12" ht="15" customHeight="1" x14ac:dyDescent="0.25">
      <c r="A30" s="158" t="s">
        <v>11</v>
      </c>
      <c r="B30" s="159"/>
      <c r="C30" s="159"/>
      <c r="D30" s="159"/>
      <c r="E30" s="159"/>
      <c r="F30" s="114"/>
      <c r="G30" s="37"/>
      <c r="H30" s="37"/>
      <c r="I30" s="37"/>
      <c r="J30" s="37"/>
      <c r="K30" s="37">
        <v>0</v>
      </c>
      <c r="L30" s="37">
        <v>0</v>
      </c>
    </row>
    <row r="31" spans="1:12" ht="11.25" customHeight="1" x14ac:dyDescent="0.25">
      <c r="A31" s="21"/>
      <c r="B31" s="22"/>
      <c r="C31" s="22"/>
      <c r="D31" s="22"/>
      <c r="E31" s="22"/>
      <c r="F31" s="22"/>
      <c r="G31" s="23"/>
      <c r="H31" s="23"/>
      <c r="I31" s="23"/>
      <c r="J31" s="23"/>
      <c r="K31" s="23"/>
      <c r="L31" s="23"/>
    </row>
    <row r="32" spans="1:12" ht="8.25" customHeight="1" x14ac:dyDescent="0.25"/>
    <row r="33" spans="1:12" ht="8.25" customHeight="1" x14ac:dyDescent="0.25"/>
    <row r="34" spans="1:12" ht="29.25" customHeight="1" x14ac:dyDescent="0.25">
      <c r="A34" s="162" t="s">
        <v>43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</row>
  </sheetData>
  <mergeCells count="18">
    <mergeCell ref="A34:L34"/>
    <mergeCell ref="A23:L23"/>
    <mergeCell ref="A30:E30"/>
    <mergeCell ref="A26:E26"/>
    <mergeCell ref="A27:E27"/>
    <mergeCell ref="A19:E19"/>
    <mergeCell ref="A20:E20"/>
    <mergeCell ref="A21:E21"/>
    <mergeCell ref="A12:E12"/>
    <mergeCell ref="A5:L5"/>
    <mergeCell ref="A16:L16"/>
    <mergeCell ref="A14:E14"/>
    <mergeCell ref="A13:E13"/>
    <mergeCell ref="A1:L1"/>
    <mergeCell ref="A3:L3"/>
    <mergeCell ref="A8:E8"/>
    <mergeCell ref="A9:E9"/>
    <mergeCell ref="A10:E10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9"/>
  <sheetViews>
    <sheetView workbookViewId="0">
      <selection activeCell="F16" sqref="F1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11" width="25.28515625" customWidth="1"/>
  </cols>
  <sheetData>
    <row r="1" spans="1:11" ht="42" customHeight="1" x14ac:dyDescent="0.25">
      <c r="A1" s="146" t="s">
        <v>169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5.75" x14ac:dyDescent="0.25">
      <c r="A3" s="146" t="s">
        <v>31</v>
      </c>
      <c r="B3" s="146"/>
      <c r="C3" s="146"/>
      <c r="D3" s="146"/>
      <c r="E3" s="146"/>
      <c r="F3" s="146"/>
      <c r="G3" s="146"/>
      <c r="H3" s="146"/>
      <c r="I3" s="146"/>
      <c r="J3" s="170"/>
      <c r="K3" s="170"/>
    </row>
    <row r="4" spans="1:11" ht="18" x14ac:dyDescent="0.25">
      <c r="A4" s="5"/>
      <c r="B4" s="5"/>
      <c r="C4" s="5"/>
      <c r="D4" s="5"/>
      <c r="E4" s="5"/>
      <c r="F4" s="5"/>
      <c r="G4" s="5"/>
      <c r="H4" s="5"/>
      <c r="I4" s="5"/>
      <c r="J4" s="6"/>
      <c r="K4" s="6"/>
    </row>
    <row r="5" spans="1:11" ht="18" customHeight="1" x14ac:dyDescent="0.25">
      <c r="A5" s="146" t="s">
        <v>13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</row>
    <row r="6" spans="1:11" ht="18" x14ac:dyDescent="0.25">
      <c r="A6" s="5"/>
      <c r="B6" s="5"/>
      <c r="C6" s="5"/>
      <c r="D6" s="5"/>
      <c r="E6" s="5"/>
      <c r="F6" s="5"/>
      <c r="G6" s="5"/>
      <c r="H6" s="5"/>
      <c r="I6" s="5"/>
      <c r="J6" s="6"/>
      <c r="K6" s="6"/>
    </row>
    <row r="7" spans="1:11" ht="15.75" x14ac:dyDescent="0.25">
      <c r="A7" s="146" t="s">
        <v>1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</row>
    <row r="8" spans="1:11" ht="18" x14ac:dyDescent="0.25">
      <c r="A8" s="5"/>
      <c r="B8" s="5"/>
      <c r="C8" s="5"/>
      <c r="D8" s="5"/>
      <c r="E8" s="5"/>
      <c r="F8" s="5"/>
      <c r="G8" s="5"/>
      <c r="H8" s="5"/>
      <c r="I8" s="5"/>
      <c r="J8" s="6"/>
      <c r="K8" s="6"/>
    </row>
    <row r="9" spans="1:11" ht="25.5" x14ac:dyDescent="0.25">
      <c r="A9" s="25" t="s">
        <v>14</v>
      </c>
      <c r="B9" s="24" t="s">
        <v>15</v>
      </c>
      <c r="C9" s="24" t="s">
        <v>16</v>
      </c>
      <c r="D9" s="24" t="s">
        <v>12</v>
      </c>
      <c r="E9" s="24" t="s">
        <v>152</v>
      </c>
      <c r="F9" s="25" t="s">
        <v>170</v>
      </c>
      <c r="G9" s="25" t="s">
        <v>160</v>
      </c>
      <c r="H9" s="25" t="s">
        <v>151</v>
      </c>
      <c r="I9" s="25" t="s">
        <v>171</v>
      </c>
      <c r="J9" s="25" t="s">
        <v>44</v>
      </c>
      <c r="K9" s="25" t="s">
        <v>161</v>
      </c>
    </row>
    <row r="10" spans="1:11" ht="15.75" x14ac:dyDescent="0.25">
      <c r="A10" s="71"/>
      <c r="B10" s="72"/>
      <c r="C10" s="72"/>
      <c r="D10" s="72" t="s">
        <v>64</v>
      </c>
      <c r="E10" s="73">
        <v>306949.15000000002</v>
      </c>
      <c r="F10" s="74">
        <v>363210.5</v>
      </c>
      <c r="G10" s="74">
        <v>362347</v>
      </c>
      <c r="H10" s="74">
        <v>19251.75</v>
      </c>
      <c r="I10" s="74">
        <f>SUM(I11,I21)</f>
        <v>381598.75</v>
      </c>
      <c r="J10" s="74">
        <f>J11</f>
        <v>356268</v>
      </c>
      <c r="K10" s="74">
        <f>K11</f>
        <v>359309</v>
      </c>
    </row>
    <row r="11" spans="1:11" ht="15.75" customHeight="1" x14ac:dyDescent="0.25">
      <c r="A11" s="13">
        <v>6</v>
      </c>
      <c r="B11" s="13"/>
      <c r="C11" s="13"/>
      <c r="D11" s="13" t="s">
        <v>17</v>
      </c>
      <c r="E11" s="46">
        <v>306949.15000000002</v>
      </c>
      <c r="F11" s="48">
        <f>SUM(F12,F14,F16,F19)</f>
        <v>363210.5</v>
      </c>
      <c r="G11" s="48">
        <v>362347</v>
      </c>
      <c r="H11" s="48">
        <f>SUM(H12,H16,H19,H22)</f>
        <v>2785</v>
      </c>
      <c r="I11" s="48">
        <f>SUM(I12,I14,I16,I19)</f>
        <v>365132</v>
      </c>
      <c r="J11" s="48">
        <f>SUM(J12,J16,J19)</f>
        <v>356268</v>
      </c>
      <c r="K11" s="48">
        <f>SUM(K12,K16,K19)</f>
        <v>359309</v>
      </c>
    </row>
    <row r="12" spans="1:11" ht="36.75" customHeight="1" x14ac:dyDescent="0.25">
      <c r="A12" s="17"/>
      <c r="B12" s="17">
        <v>63</v>
      </c>
      <c r="C12" s="17"/>
      <c r="D12" s="17" t="s">
        <v>113</v>
      </c>
      <c r="E12" s="45">
        <v>16457.63</v>
      </c>
      <c r="F12" s="47">
        <v>23093.759999999998</v>
      </c>
      <c r="G12" s="47">
        <v>14473</v>
      </c>
      <c r="H12" s="47">
        <v>-2743</v>
      </c>
      <c r="I12" s="47">
        <v>11730</v>
      </c>
      <c r="J12" s="47">
        <v>10500</v>
      </c>
      <c r="K12" s="47">
        <v>11000</v>
      </c>
    </row>
    <row r="13" spans="1:11" ht="15.75" customHeight="1" x14ac:dyDescent="0.25">
      <c r="A13" s="17"/>
      <c r="B13" s="17"/>
      <c r="C13" s="17" t="s">
        <v>116</v>
      </c>
      <c r="D13" s="17" t="s">
        <v>117</v>
      </c>
      <c r="E13" s="45">
        <v>16457.63</v>
      </c>
      <c r="F13" s="47">
        <v>23093.759999999998</v>
      </c>
      <c r="G13" s="47">
        <v>14473</v>
      </c>
      <c r="H13" s="47">
        <v>-2743</v>
      </c>
      <c r="I13" s="47">
        <v>11730</v>
      </c>
      <c r="J13" s="47">
        <v>10500</v>
      </c>
      <c r="K13" s="47">
        <v>11000</v>
      </c>
    </row>
    <row r="14" spans="1:11" ht="15.75" customHeight="1" x14ac:dyDescent="0.25">
      <c r="A14" s="13"/>
      <c r="B14" s="17">
        <v>64</v>
      </c>
      <c r="C14" s="13"/>
      <c r="D14" s="17" t="s">
        <v>50</v>
      </c>
      <c r="E14" s="45">
        <v>20.350000000000001</v>
      </c>
      <c r="F14" s="47">
        <v>0.01</v>
      </c>
      <c r="G14" s="47"/>
      <c r="H14" s="47"/>
      <c r="I14" s="47"/>
      <c r="J14" s="47">
        <v>0</v>
      </c>
      <c r="K14" s="47">
        <v>0</v>
      </c>
    </row>
    <row r="15" spans="1:11" ht="15.75" customHeight="1" x14ac:dyDescent="0.25">
      <c r="A15" s="13"/>
      <c r="B15" s="13"/>
      <c r="C15" s="17" t="s">
        <v>55</v>
      </c>
      <c r="D15" s="15" t="s">
        <v>48</v>
      </c>
      <c r="E15" s="45">
        <v>20.350000000000001</v>
      </c>
      <c r="F15" s="47">
        <v>0.01</v>
      </c>
      <c r="G15" s="47"/>
      <c r="H15" s="47"/>
      <c r="I15" s="47"/>
      <c r="J15" s="47">
        <v>0</v>
      </c>
      <c r="K15" s="47">
        <v>0</v>
      </c>
    </row>
    <row r="16" spans="1:11" ht="51" customHeight="1" x14ac:dyDescent="0.25">
      <c r="A16" s="14"/>
      <c r="B16" s="14">
        <v>66</v>
      </c>
      <c r="C16" s="15"/>
      <c r="D16" s="19" t="s">
        <v>49</v>
      </c>
      <c r="E16" s="45">
        <v>86317.27</v>
      </c>
      <c r="F16" s="47">
        <f>SUM(F17,F18)</f>
        <v>106877.31999999999</v>
      </c>
      <c r="G16" s="47">
        <v>107474</v>
      </c>
      <c r="H16" s="47">
        <f t="shared" ref="H16:K16" si="0">SUM(H17,H18)</f>
        <v>2496</v>
      </c>
      <c r="I16" s="47">
        <f>SUM(I17,I18)</f>
        <v>109970</v>
      </c>
      <c r="J16" s="47">
        <f t="shared" si="0"/>
        <v>104500</v>
      </c>
      <c r="K16" s="47">
        <f t="shared" si="0"/>
        <v>106000</v>
      </c>
    </row>
    <row r="17" spans="1:11" x14ac:dyDescent="0.25">
      <c r="A17" s="14"/>
      <c r="B17" s="29"/>
      <c r="C17" s="15" t="s">
        <v>55</v>
      </c>
      <c r="D17" s="15" t="s">
        <v>48</v>
      </c>
      <c r="E17" s="45">
        <v>75035.83</v>
      </c>
      <c r="F17" s="47">
        <v>94534.09</v>
      </c>
      <c r="G17" s="47">
        <v>95131</v>
      </c>
      <c r="H17" s="47"/>
      <c r="I17" s="47">
        <v>95131</v>
      </c>
      <c r="J17" s="47">
        <v>92000</v>
      </c>
      <c r="K17" s="47">
        <v>93000</v>
      </c>
    </row>
    <row r="18" spans="1:11" x14ac:dyDescent="0.25">
      <c r="A18" s="14"/>
      <c r="B18" s="29"/>
      <c r="C18" s="15" t="s">
        <v>134</v>
      </c>
      <c r="D18" s="15" t="s">
        <v>133</v>
      </c>
      <c r="E18" s="45">
        <v>11281.44</v>
      </c>
      <c r="F18" s="47">
        <v>12343.23</v>
      </c>
      <c r="G18" s="47">
        <v>12343</v>
      </c>
      <c r="H18" s="47">
        <v>2496</v>
      </c>
      <c r="I18" s="47">
        <v>14839</v>
      </c>
      <c r="J18" s="47">
        <v>12500</v>
      </c>
      <c r="K18" s="47">
        <v>13000</v>
      </c>
    </row>
    <row r="19" spans="1:11" ht="38.25" x14ac:dyDescent="0.25">
      <c r="A19" s="14"/>
      <c r="B19" s="14">
        <v>67</v>
      </c>
      <c r="C19" s="15"/>
      <c r="D19" s="17" t="s">
        <v>45</v>
      </c>
      <c r="E19" s="45">
        <v>204153.9</v>
      </c>
      <c r="F19" s="45">
        <f>SUM(F20)</f>
        <v>233239.41</v>
      </c>
      <c r="G19" s="45">
        <v>240400</v>
      </c>
      <c r="H19" s="45">
        <v>3032</v>
      </c>
      <c r="I19" s="45">
        <v>243432</v>
      </c>
      <c r="J19" s="45">
        <v>241268</v>
      </c>
      <c r="K19" s="45">
        <v>242309</v>
      </c>
    </row>
    <row r="20" spans="1:11" x14ac:dyDescent="0.25">
      <c r="A20" s="14"/>
      <c r="B20" s="14"/>
      <c r="C20" s="15" t="s">
        <v>54</v>
      </c>
      <c r="D20" s="19" t="s">
        <v>18</v>
      </c>
      <c r="E20" s="45">
        <v>204153.9</v>
      </c>
      <c r="F20" s="47">
        <v>233239.41</v>
      </c>
      <c r="G20" s="47">
        <v>240400</v>
      </c>
      <c r="H20" s="47">
        <v>3032</v>
      </c>
      <c r="I20" s="47">
        <v>243432</v>
      </c>
      <c r="J20" s="47">
        <v>241268</v>
      </c>
      <c r="K20" s="47">
        <v>242309</v>
      </c>
    </row>
    <row r="21" spans="1:11" x14ac:dyDescent="0.25">
      <c r="A21" s="13">
        <v>9</v>
      </c>
      <c r="B21" s="17"/>
      <c r="C21" s="15"/>
      <c r="D21" s="15" t="s">
        <v>61</v>
      </c>
      <c r="E21" s="45">
        <v>3096.81</v>
      </c>
      <c r="F21" s="48"/>
      <c r="G21" s="47"/>
      <c r="H21" s="47"/>
      <c r="I21" s="47">
        <v>16466.75</v>
      </c>
      <c r="J21" s="47"/>
      <c r="K21" s="49"/>
    </row>
    <row r="22" spans="1:11" x14ac:dyDescent="0.25">
      <c r="A22" s="17"/>
      <c r="B22" s="17">
        <v>92</v>
      </c>
      <c r="C22" s="15"/>
      <c r="D22" s="15" t="s">
        <v>62</v>
      </c>
      <c r="E22" s="45">
        <v>3096.81</v>
      </c>
      <c r="F22" s="47"/>
      <c r="G22" s="47"/>
      <c r="H22" s="47"/>
      <c r="I22" s="47">
        <v>16466.75</v>
      </c>
      <c r="J22" s="47"/>
      <c r="K22" s="49"/>
    </row>
    <row r="23" spans="1:11" ht="25.5" x14ac:dyDescent="0.25">
      <c r="A23" s="17"/>
      <c r="B23" s="17"/>
      <c r="C23" s="15">
        <v>92</v>
      </c>
      <c r="D23" s="19" t="s">
        <v>63</v>
      </c>
      <c r="E23" s="45">
        <v>3096.81</v>
      </c>
      <c r="F23" s="47"/>
      <c r="G23" s="47"/>
      <c r="H23" s="47"/>
      <c r="I23" s="47">
        <v>16466.75</v>
      </c>
      <c r="J23" s="47"/>
      <c r="K23" s="49"/>
    </row>
    <row r="24" spans="1:11" ht="15.75" x14ac:dyDescent="0.25">
      <c r="A24" s="146" t="s">
        <v>19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</row>
    <row r="25" spans="1:11" ht="18" x14ac:dyDescent="0.25">
      <c r="A25" s="5"/>
      <c r="B25" s="5"/>
      <c r="C25" s="5"/>
      <c r="D25" s="5"/>
      <c r="E25" s="5"/>
      <c r="F25" s="5"/>
      <c r="G25" s="5"/>
      <c r="H25" s="5"/>
      <c r="I25" s="5"/>
      <c r="J25" s="6"/>
      <c r="K25" s="6"/>
    </row>
    <row r="26" spans="1:11" ht="25.5" x14ac:dyDescent="0.25">
      <c r="A26" s="25" t="s">
        <v>14</v>
      </c>
      <c r="B26" s="24" t="s">
        <v>15</v>
      </c>
      <c r="C26" s="24" t="s">
        <v>16</v>
      </c>
      <c r="D26" s="24" t="s">
        <v>20</v>
      </c>
      <c r="E26" s="24" t="s">
        <v>152</v>
      </c>
      <c r="F26" s="25" t="s">
        <v>170</v>
      </c>
      <c r="G26" s="25" t="s">
        <v>160</v>
      </c>
      <c r="H26" s="25" t="s">
        <v>173</v>
      </c>
      <c r="I26" s="25" t="s">
        <v>171</v>
      </c>
      <c r="J26" s="25" t="s">
        <v>44</v>
      </c>
      <c r="K26" s="25" t="s">
        <v>161</v>
      </c>
    </row>
    <row r="27" spans="1:11" ht="15.75" x14ac:dyDescent="0.25">
      <c r="A27" s="75"/>
      <c r="B27" s="76"/>
      <c r="C27" s="76"/>
      <c r="D27" s="76" t="s">
        <v>3</v>
      </c>
      <c r="E27" s="77">
        <v>315113.32000000007</v>
      </c>
      <c r="F27" s="78">
        <f t="shared" ref="F27:K27" si="1">SUM(F28,F40)</f>
        <v>349558.97000000003</v>
      </c>
      <c r="G27" s="78">
        <v>362347</v>
      </c>
      <c r="H27" s="78">
        <f>SUM(H28,H40)</f>
        <v>19251.75</v>
      </c>
      <c r="I27" s="78">
        <f>SUM(I28,I45)</f>
        <v>381598.75</v>
      </c>
      <c r="J27" s="78">
        <f t="shared" si="1"/>
        <v>356268</v>
      </c>
      <c r="K27" s="78">
        <f t="shared" si="1"/>
        <v>359309</v>
      </c>
    </row>
    <row r="28" spans="1:11" ht="15.75" customHeight="1" x14ac:dyDescent="0.25">
      <c r="A28" s="13">
        <v>3</v>
      </c>
      <c r="B28" s="13"/>
      <c r="C28" s="13"/>
      <c r="D28" s="13" t="s">
        <v>21</v>
      </c>
      <c r="E28" s="46">
        <v>278097.62000000005</v>
      </c>
      <c r="F28" s="48">
        <f>SUM(F29,F31,F38)</f>
        <v>331041.92000000004</v>
      </c>
      <c r="G28" s="48">
        <v>352269</v>
      </c>
      <c r="H28" s="48">
        <f>SUM(H29,H31,H38)</f>
        <v>3251.75</v>
      </c>
      <c r="I28" s="48">
        <f>SUM(I29,I31,I38)</f>
        <v>355520.75</v>
      </c>
      <c r="J28" s="48">
        <f>SUM(J29,J31,J38)</f>
        <v>350268</v>
      </c>
      <c r="K28" s="48">
        <f>SUM(K29,K31,K38)</f>
        <v>353309</v>
      </c>
    </row>
    <row r="29" spans="1:11" ht="15.75" customHeight="1" x14ac:dyDescent="0.25">
      <c r="A29" s="13"/>
      <c r="B29" s="13">
        <v>31</v>
      </c>
      <c r="C29" s="17"/>
      <c r="D29" s="13" t="s">
        <v>22</v>
      </c>
      <c r="E29" s="46">
        <v>154938.35</v>
      </c>
      <c r="F29" s="48">
        <v>177030.93</v>
      </c>
      <c r="G29" s="48">
        <v>169820</v>
      </c>
      <c r="H29" s="48">
        <v>3032</v>
      </c>
      <c r="I29" s="48">
        <v>172852</v>
      </c>
      <c r="J29" s="48">
        <v>168268</v>
      </c>
      <c r="K29" s="48">
        <v>169109</v>
      </c>
    </row>
    <row r="30" spans="1:11" x14ac:dyDescent="0.25">
      <c r="A30" s="14"/>
      <c r="B30" s="14"/>
      <c r="C30" s="15" t="s">
        <v>54</v>
      </c>
      <c r="D30" s="15" t="s">
        <v>18</v>
      </c>
      <c r="E30" s="45">
        <v>154938.35</v>
      </c>
      <c r="F30" s="47">
        <v>177030.93</v>
      </c>
      <c r="G30" s="47">
        <v>169820</v>
      </c>
      <c r="H30" s="47">
        <v>3032</v>
      </c>
      <c r="I30" s="47">
        <v>172852</v>
      </c>
      <c r="J30" s="47">
        <v>168268</v>
      </c>
      <c r="K30" s="47">
        <v>169109</v>
      </c>
    </row>
    <row r="31" spans="1:11" x14ac:dyDescent="0.25">
      <c r="A31" s="14"/>
      <c r="B31" s="29">
        <v>32</v>
      </c>
      <c r="C31" s="15"/>
      <c r="D31" s="29" t="s">
        <v>34</v>
      </c>
      <c r="E31" s="46">
        <v>122246.18000000001</v>
      </c>
      <c r="F31" s="48">
        <f>SUM(F32,F33,F34,F35,F36,F37)</f>
        <v>152891.84</v>
      </c>
      <c r="G31" s="48">
        <v>183888</v>
      </c>
      <c r="H31" s="48">
        <f>SUM(H32,H33,H34,H35,H36,H37)</f>
        <v>219.75</v>
      </c>
      <c r="I31" s="48">
        <f>SUM(I32,I33,I34,I35,I36,I37)</f>
        <v>181718.75</v>
      </c>
      <c r="J31" s="48">
        <f>SUM(J32,J33,J34,J35,J36)</f>
        <v>181000</v>
      </c>
      <c r="K31" s="48">
        <f>SUM(K32,K33,K34,K35,K36)</f>
        <v>183200</v>
      </c>
    </row>
    <row r="32" spans="1:11" x14ac:dyDescent="0.25">
      <c r="A32" s="14"/>
      <c r="B32" s="29"/>
      <c r="C32" s="15" t="s">
        <v>54</v>
      </c>
      <c r="D32" s="14" t="s">
        <v>18</v>
      </c>
      <c r="E32" s="45">
        <v>22071.64</v>
      </c>
      <c r="F32" s="47">
        <v>53415.38</v>
      </c>
      <c r="G32" s="47">
        <v>68191</v>
      </c>
      <c r="H32" s="47"/>
      <c r="I32" s="47">
        <v>68191</v>
      </c>
      <c r="J32" s="47">
        <v>70500</v>
      </c>
      <c r="K32" s="47">
        <v>70500</v>
      </c>
    </row>
    <row r="33" spans="1:11" x14ac:dyDescent="0.25">
      <c r="A33" s="14"/>
      <c r="B33" s="29"/>
      <c r="C33" s="15" t="s">
        <v>55</v>
      </c>
      <c r="D33" s="15" t="s">
        <v>48</v>
      </c>
      <c r="E33" s="45">
        <v>73277.06</v>
      </c>
      <c r="F33" s="47">
        <v>71331.17</v>
      </c>
      <c r="G33" s="47">
        <v>84103</v>
      </c>
      <c r="H33" s="47"/>
      <c r="I33" s="47">
        <v>84103</v>
      </c>
      <c r="J33" s="47">
        <v>85000</v>
      </c>
      <c r="K33" s="47">
        <v>86000</v>
      </c>
    </row>
    <row r="34" spans="1:11" x14ac:dyDescent="0.25">
      <c r="A34" s="14"/>
      <c r="B34" s="29"/>
      <c r="C34" s="15" t="s">
        <v>114</v>
      </c>
      <c r="D34" s="50" t="s">
        <v>115</v>
      </c>
      <c r="E34" s="45">
        <v>2334.1</v>
      </c>
      <c r="F34" s="47">
        <v>1998.64</v>
      </c>
      <c r="G34" s="47">
        <v>2389</v>
      </c>
      <c r="H34" s="47"/>
      <c r="I34" s="47">
        <v>2389</v>
      </c>
      <c r="J34" s="47">
        <v>2500</v>
      </c>
      <c r="K34" s="47">
        <v>2700</v>
      </c>
    </row>
    <row r="35" spans="1:11" x14ac:dyDescent="0.25">
      <c r="A35" s="14"/>
      <c r="B35" s="29"/>
      <c r="C35" s="15" t="s">
        <v>116</v>
      </c>
      <c r="D35" s="15" t="s">
        <v>117</v>
      </c>
      <c r="E35" s="45">
        <v>10186.379999999999</v>
      </c>
      <c r="F35" s="47">
        <v>13803</v>
      </c>
      <c r="G35" s="47">
        <v>14473</v>
      </c>
      <c r="H35" s="47">
        <v>-2743</v>
      </c>
      <c r="I35" s="47">
        <v>11730</v>
      </c>
      <c r="J35" s="47">
        <v>10500</v>
      </c>
      <c r="K35" s="47">
        <v>11000</v>
      </c>
    </row>
    <row r="36" spans="1:11" x14ac:dyDescent="0.25">
      <c r="A36" s="14"/>
      <c r="B36" s="29"/>
      <c r="C36" s="15" t="s">
        <v>132</v>
      </c>
      <c r="D36" s="15" t="s">
        <v>133</v>
      </c>
      <c r="E36" s="45">
        <v>11280.19</v>
      </c>
      <c r="F36" s="47">
        <v>12343.65</v>
      </c>
      <c r="G36" s="47">
        <v>12343</v>
      </c>
      <c r="H36" s="47">
        <v>2496</v>
      </c>
      <c r="I36" s="47">
        <v>14839</v>
      </c>
      <c r="J36" s="47">
        <v>12500</v>
      </c>
      <c r="K36" s="47">
        <v>13000</v>
      </c>
    </row>
    <row r="37" spans="1:11" ht="24.75" customHeight="1" x14ac:dyDescent="0.25">
      <c r="A37" s="14"/>
      <c r="B37" s="29"/>
      <c r="C37" s="15" t="s">
        <v>57</v>
      </c>
      <c r="D37" s="19" t="s">
        <v>52</v>
      </c>
      <c r="E37" s="45">
        <v>3096.81</v>
      </c>
      <c r="F37" s="47"/>
      <c r="G37" s="47"/>
      <c r="H37" s="47">
        <v>466.75</v>
      </c>
      <c r="I37" s="47">
        <v>466.75</v>
      </c>
      <c r="J37" s="47">
        <v>0</v>
      </c>
      <c r="K37" s="47">
        <v>0</v>
      </c>
    </row>
    <row r="38" spans="1:11" ht="16.5" customHeight="1" x14ac:dyDescent="0.25">
      <c r="A38" s="14"/>
      <c r="B38" s="29">
        <v>34</v>
      </c>
      <c r="C38" s="15"/>
      <c r="D38" s="51" t="s">
        <v>53</v>
      </c>
      <c r="E38" s="46">
        <v>913.09</v>
      </c>
      <c r="F38" s="48">
        <v>1119.1500000000001</v>
      </c>
      <c r="G38" s="48">
        <v>950</v>
      </c>
      <c r="H38" s="48"/>
      <c r="I38" s="48">
        <v>950</v>
      </c>
      <c r="J38" s="48">
        <v>1000</v>
      </c>
      <c r="K38" s="48">
        <v>1000</v>
      </c>
    </row>
    <row r="39" spans="1:11" ht="17.25" customHeight="1" x14ac:dyDescent="0.25">
      <c r="A39" s="14"/>
      <c r="B39" s="29"/>
      <c r="C39" s="15" t="s">
        <v>55</v>
      </c>
      <c r="D39" s="15" t="s">
        <v>48</v>
      </c>
      <c r="E39" s="45">
        <v>913.09</v>
      </c>
      <c r="F39" s="47">
        <v>1119.1500000000001</v>
      </c>
      <c r="G39" s="47">
        <v>950</v>
      </c>
      <c r="H39" s="47"/>
      <c r="I39" s="47">
        <v>950</v>
      </c>
      <c r="J39" s="47">
        <v>1000</v>
      </c>
      <c r="K39" s="47">
        <v>1000</v>
      </c>
    </row>
    <row r="40" spans="1:11" s="108" customFormat="1" ht="29.25" customHeight="1" x14ac:dyDescent="0.25">
      <c r="A40" s="29">
        <v>4</v>
      </c>
      <c r="B40" s="29"/>
      <c r="C40" s="113"/>
      <c r="D40" s="113" t="s">
        <v>23</v>
      </c>
      <c r="E40" s="46">
        <v>37015.699999999997</v>
      </c>
      <c r="F40" s="46">
        <f t="shared" ref="F40:K40" si="2">SUM(F41,F45)</f>
        <v>18517.050000000003</v>
      </c>
      <c r="G40" s="46">
        <v>10078</v>
      </c>
      <c r="H40" s="46">
        <v>16000</v>
      </c>
      <c r="I40" s="46">
        <v>26078</v>
      </c>
      <c r="J40" s="46">
        <f t="shared" si="2"/>
        <v>6000</v>
      </c>
      <c r="K40" s="46">
        <f t="shared" si="2"/>
        <v>6000</v>
      </c>
    </row>
    <row r="41" spans="1:11" s="108" customFormat="1" ht="29.25" customHeight="1" x14ac:dyDescent="0.25">
      <c r="A41" s="29"/>
      <c r="B41" s="29">
        <v>41</v>
      </c>
      <c r="C41" s="113"/>
      <c r="D41" s="113" t="s">
        <v>129</v>
      </c>
      <c r="E41" s="46">
        <v>29904.59</v>
      </c>
      <c r="F41" s="46">
        <f>SUM(F42,F43,F44)</f>
        <v>10987.01</v>
      </c>
      <c r="G41" s="46">
        <v>0</v>
      </c>
      <c r="H41" s="46"/>
      <c r="I41" s="46"/>
      <c r="J41" s="46"/>
      <c r="K41" s="46"/>
    </row>
    <row r="42" spans="1:11" s="108" customFormat="1" ht="19.5" customHeight="1" x14ac:dyDescent="0.25">
      <c r="A42" s="29"/>
      <c r="B42" s="29"/>
      <c r="C42" s="15" t="s">
        <v>54</v>
      </c>
      <c r="D42" s="14" t="s">
        <v>18</v>
      </c>
      <c r="E42" s="45">
        <v>23666.62</v>
      </c>
      <c r="F42" s="47"/>
      <c r="G42" s="47"/>
      <c r="H42" s="47"/>
      <c r="I42" s="47"/>
      <c r="J42" s="47"/>
      <c r="K42" s="47"/>
    </row>
    <row r="43" spans="1:11" s="108" customFormat="1" ht="18" customHeight="1" x14ac:dyDescent="0.25">
      <c r="A43" s="29"/>
      <c r="B43" s="29"/>
      <c r="C43" s="15" t="s">
        <v>55</v>
      </c>
      <c r="D43" s="15" t="s">
        <v>48</v>
      </c>
      <c r="E43" s="45"/>
      <c r="F43" s="47">
        <v>1696.01</v>
      </c>
      <c r="G43" s="48"/>
      <c r="H43" s="47"/>
      <c r="I43" s="47"/>
      <c r="J43" s="48"/>
      <c r="K43" s="48"/>
    </row>
    <row r="44" spans="1:11" s="108" customFormat="1" ht="18" customHeight="1" x14ac:dyDescent="0.25">
      <c r="A44" s="29"/>
      <c r="B44" s="29"/>
      <c r="C44" s="15" t="s">
        <v>116</v>
      </c>
      <c r="D44" s="15" t="s">
        <v>117</v>
      </c>
      <c r="E44" s="45">
        <v>6237.97</v>
      </c>
      <c r="F44" s="47">
        <v>9291</v>
      </c>
      <c r="G44" s="47"/>
      <c r="H44" s="47"/>
      <c r="I44" s="47"/>
      <c r="J44" s="47"/>
      <c r="K44" s="47"/>
    </row>
    <row r="45" spans="1:11" ht="25.5" x14ac:dyDescent="0.25">
      <c r="A45" s="129"/>
      <c r="B45" s="16">
        <v>42</v>
      </c>
      <c r="C45" s="16"/>
      <c r="D45" s="27" t="s">
        <v>118</v>
      </c>
      <c r="E45" s="46">
        <v>7111.1100000000006</v>
      </c>
      <c r="F45" s="46">
        <f>SUM(F46,F47,F48,F49)</f>
        <v>7530.0400000000009</v>
      </c>
      <c r="G45" s="46">
        <v>10078</v>
      </c>
      <c r="H45" s="46">
        <v>16000</v>
      </c>
      <c r="I45" s="46">
        <f>SUM(I46,I47,I48,I49)</f>
        <v>26078</v>
      </c>
      <c r="J45" s="46">
        <f>SUM(J46,J47,J48,J49)</f>
        <v>6000</v>
      </c>
      <c r="K45" s="46">
        <f>SUM(K46,K47,K48,K49)</f>
        <v>6000</v>
      </c>
    </row>
    <row r="46" spans="1:11" x14ac:dyDescent="0.25">
      <c r="A46" s="17"/>
      <c r="B46" s="17"/>
      <c r="C46" s="17" t="s">
        <v>54</v>
      </c>
      <c r="D46" s="14" t="s">
        <v>18</v>
      </c>
      <c r="E46" s="45">
        <v>3620.63</v>
      </c>
      <c r="F46" s="47">
        <v>1161.4000000000001</v>
      </c>
      <c r="G46" s="47"/>
      <c r="H46" s="47"/>
      <c r="I46" s="47"/>
      <c r="J46" s="47"/>
      <c r="K46" s="49"/>
    </row>
    <row r="47" spans="1:11" x14ac:dyDescent="0.25">
      <c r="A47" s="17"/>
      <c r="B47" s="17"/>
      <c r="C47" s="17" t="s">
        <v>55</v>
      </c>
      <c r="D47" s="15" t="s">
        <v>48</v>
      </c>
      <c r="E47" s="45">
        <v>3490.48</v>
      </c>
      <c r="F47" s="47">
        <v>6368.64</v>
      </c>
      <c r="G47" s="47">
        <v>10078</v>
      </c>
      <c r="H47" s="47"/>
      <c r="I47" s="47">
        <v>10078</v>
      </c>
      <c r="J47" s="47">
        <v>6000</v>
      </c>
      <c r="K47" s="49">
        <v>6000</v>
      </c>
    </row>
    <row r="48" spans="1:11" x14ac:dyDescent="0.25">
      <c r="A48" s="17"/>
      <c r="B48" s="17"/>
      <c r="C48" s="15" t="s">
        <v>116</v>
      </c>
      <c r="D48" s="15" t="s">
        <v>117</v>
      </c>
      <c r="E48" s="45"/>
      <c r="F48" s="47"/>
      <c r="G48" s="47"/>
      <c r="H48" s="47"/>
      <c r="I48" s="47"/>
      <c r="J48" s="47">
        <v>0</v>
      </c>
      <c r="K48" s="49">
        <v>0</v>
      </c>
    </row>
    <row r="49" spans="1:11" ht="25.5" x14ac:dyDescent="0.25">
      <c r="A49" s="17"/>
      <c r="B49" s="17"/>
      <c r="C49" s="15" t="s">
        <v>57</v>
      </c>
      <c r="D49" s="19" t="s">
        <v>63</v>
      </c>
      <c r="E49" s="45">
        <v>0</v>
      </c>
      <c r="F49" s="47">
        <v>0</v>
      </c>
      <c r="G49" s="47"/>
      <c r="H49" s="47">
        <v>16000</v>
      </c>
      <c r="I49" s="47">
        <v>16000</v>
      </c>
      <c r="J49" s="47">
        <v>0</v>
      </c>
      <c r="K49" s="49">
        <v>0</v>
      </c>
    </row>
  </sheetData>
  <mergeCells count="5">
    <mergeCell ref="A7:K7"/>
    <mergeCell ref="A24:K24"/>
    <mergeCell ref="A1:K1"/>
    <mergeCell ref="A3:K3"/>
    <mergeCell ref="A5:K5"/>
  </mergeCells>
  <pageMargins left="0.7" right="0.7" top="0.75" bottom="0.75" header="0.3" footer="0.3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5"/>
  <sheetViews>
    <sheetView workbookViewId="0">
      <selection activeCell="D20" sqref="D20"/>
    </sheetView>
  </sheetViews>
  <sheetFormatPr defaultRowHeight="15" x14ac:dyDescent="0.25"/>
  <cols>
    <col min="1" max="1" width="37.7109375" customWidth="1"/>
    <col min="2" max="8" width="25.28515625" customWidth="1"/>
  </cols>
  <sheetData>
    <row r="1" spans="1:8" ht="42" customHeight="1" x14ac:dyDescent="0.25">
      <c r="A1" s="146" t="s">
        <v>169</v>
      </c>
      <c r="B1" s="146"/>
      <c r="C1" s="146"/>
      <c r="D1" s="146"/>
      <c r="E1" s="146"/>
      <c r="F1" s="146"/>
      <c r="G1" s="146"/>
      <c r="H1" s="146"/>
    </row>
    <row r="2" spans="1:8" ht="18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146" t="s">
        <v>31</v>
      </c>
      <c r="B3" s="146"/>
      <c r="C3" s="146"/>
      <c r="D3" s="146"/>
      <c r="E3" s="146"/>
      <c r="F3" s="146"/>
      <c r="G3" s="170"/>
      <c r="H3" s="170"/>
    </row>
    <row r="4" spans="1:8" ht="18" x14ac:dyDescent="0.25">
      <c r="A4" s="5"/>
      <c r="B4" s="5"/>
      <c r="C4" s="5"/>
      <c r="D4" s="5"/>
      <c r="E4" s="5"/>
      <c r="F4" s="5"/>
      <c r="G4" s="6"/>
      <c r="H4" s="6"/>
    </row>
    <row r="5" spans="1:8" ht="18" customHeight="1" x14ac:dyDescent="0.25">
      <c r="A5" s="146" t="s">
        <v>13</v>
      </c>
      <c r="B5" s="171"/>
      <c r="C5" s="171"/>
      <c r="D5" s="171"/>
      <c r="E5" s="171"/>
      <c r="F5" s="171"/>
      <c r="G5" s="171"/>
      <c r="H5" s="171"/>
    </row>
    <row r="6" spans="1:8" ht="18" x14ac:dyDescent="0.25">
      <c r="A6" s="5"/>
      <c r="B6" s="5"/>
      <c r="C6" s="5"/>
      <c r="D6" s="5"/>
      <c r="E6" s="5"/>
      <c r="F6" s="5"/>
      <c r="G6" s="6"/>
      <c r="H6" s="6"/>
    </row>
    <row r="7" spans="1:8" ht="15.75" x14ac:dyDescent="0.25">
      <c r="A7" s="146" t="s">
        <v>24</v>
      </c>
      <c r="B7" s="169"/>
      <c r="C7" s="169"/>
      <c r="D7" s="169"/>
      <c r="E7" s="169"/>
      <c r="F7" s="169"/>
      <c r="G7" s="169"/>
      <c r="H7" s="169"/>
    </row>
    <row r="8" spans="1:8" ht="18" x14ac:dyDescent="0.25">
      <c r="A8" s="5"/>
      <c r="B8" s="5"/>
      <c r="C8" s="5"/>
      <c r="D8" s="5"/>
      <c r="E8" s="5"/>
      <c r="F8" s="5"/>
      <c r="G8" s="6"/>
      <c r="H8" s="6"/>
    </row>
    <row r="9" spans="1:8" ht="25.5" x14ac:dyDescent="0.25">
      <c r="A9" s="25" t="s">
        <v>25</v>
      </c>
      <c r="B9" s="24" t="s">
        <v>152</v>
      </c>
      <c r="C9" s="25" t="s">
        <v>170</v>
      </c>
      <c r="D9" s="25" t="s">
        <v>160</v>
      </c>
      <c r="E9" s="25" t="s">
        <v>151</v>
      </c>
      <c r="F9" s="25" t="s">
        <v>171</v>
      </c>
      <c r="G9" s="25" t="s">
        <v>44</v>
      </c>
      <c r="H9" s="25" t="s">
        <v>161</v>
      </c>
    </row>
    <row r="10" spans="1:8" ht="15.75" customHeight="1" x14ac:dyDescent="0.25">
      <c r="A10" s="56" t="s">
        <v>26</v>
      </c>
      <c r="B10" s="57">
        <v>315113.32</v>
      </c>
      <c r="C10" s="58">
        <v>349558.97</v>
      </c>
      <c r="D10" s="58">
        <v>362347</v>
      </c>
      <c r="E10" s="58">
        <v>19251.75</v>
      </c>
      <c r="F10" s="58">
        <v>381598.75</v>
      </c>
      <c r="G10" s="58">
        <v>356268</v>
      </c>
      <c r="H10" s="58">
        <v>359309</v>
      </c>
    </row>
    <row r="11" spans="1:8" ht="15.75" customHeight="1" x14ac:dyDescent="0.25">
      <c r="A11" s="13" t="s">
        <v>119</v>
      </c>
      <c r="B11" s="45">
        <v>315113.32</v>
      </c>
      <c r="C11" s="47">
        <v>349558.97</v>
      </c>
      <c r="D11" s="47">
        <v>362347</v>
      </c>
      <c r="E11" s="47">
        <v>19251.75</v>
      </c>
      <c r="F11" s="47">
        <v>381598.75</v>
      </c>
      <c r="G11" s="47">
        <v>356268</v>
      </c>
      <c r="H11" s="47">
        <v>359309</v>
      </c>
    </row>
    <row r="12" spans="1:8" x14ac:dyDescent="0.25">
      <c r="A12" s="19" t="s">
        <v>120</v>
      </c>
      <c r="B12" s="45">
        <v>315113.32</v>
      </c>
      <c r="C12" s="47">
        <v>349558.97</v>
      </c>
      <c r="D12" s="47">
        <v>362347</v>
      </c>
      <c r="E12" s="47">
        <v>19251.75</v>
      </c>
      <c r="F12" s="47">
        <v>381598.75</v>
      </c>
      <c r="G12" s="47">
        <v>356268</v>
      </c>
      <c r="H12" s="47">
        <v>359309</v>
      </c>
    </row>
    <row r="13" spans="1:8" x14ac:dyDescent="0.25">
      <c r="A13" s="18"/>
      <c r="B13" s="10"/>
      <c r="C13" s="11"/>
      <c r="D13" s="11"/>
      <c r="E13" s="11"/>
      <c r="F13" s="11"/>
      <c r="G13" s="11"/>
      <c r="H13" s="11"/>
    </row>
    <row r="14" spans="1:8" x14ac:dyDescent="0.25">
      <c r="A14" s="13"/>
      <c r="B14" s="10"/>
      <c r="C14" s="11"/>
      <c r="D14" s="11"/>
      <c r="E14" s="11"/>
      <c r="F14" s="11"/>
      <c r="G14" s="11"/>
      <c r="H14" s="12"/>
    </row>
    <row r="15" spans="1:8" x14ac:dyDescent="0.25">
      <c r="A15" s="20"/>
      <c r="B15" s="10"/>
      <c r="C15" s="11"/>
      <c r="D15" s="11"/>
      <c r="E15" s="11"/>
      <c r="F15" s="11"/>
      <c r="G15" s="11"/>
      <c r="H15" s="12"/>
    </row>
  </sheetData>
  <mergeCells count="4">
    <mergeCell ref="A1:H1"/>
    <mergeCell ref="A3:H3"/>
    <mergeCell ref="A5:H5"/>
    <mergeCell ref="A7:H7"/>
  </mergeCells>
  <pageMargins left="0.7" right="0.7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4"/>
  <sheetViews>
    <sheetView workbookViewId="0">
      <selection activeCell="F15" sqref="F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11" width="25.28515625" customWidth="1"/>
  </cols>
  <sheetData>
    <row r="1" spans="1:11" ht="42" customHeight="1" x14ac:dyDescent="0.25">
      <c r="A1" s="146" t="s">
        <v>169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5.75" x14ac:dyDescent="0.25">
      <c r="A3" s="146" t="s">
        <v>31</v>
      </c>
      <c r="B3" s="146"/>
      <c r="C3" s="146"/>
      <c r="D3" s="146"/>
      <c r="E3" s="146"/>
      <c r="F3" s="146"/>
      <c r="G3" s="146"/>
      <c r="H3" s="146"/>
      <c r="I3" s="146"/>
      <c r="J3" s="170"/>
      <c r="K3" s="170"/>
    </row>
    <row r="4" spans="1:11" ht="18" x14ac:dyDescent="0.25">
      <c r="A4" s="5"/>
      <c r="B4" s="5"/>
      <c r="C4" s="5"/>
      <c r="D4" s="5"/>
      <c r="E4" s="5"/>
      <c r="F4" s="5"/>
      <c r="G4" s="5"/>
      <c r="H4" s="5"/>
      <c r="I4" s="5"/>
      <c r="J4" s="6"/>
      <c r="K4" s="6"/>
    </row>
    <row r="5" spans="1:11" ht="18" customHeight="1" x14ac:dyDescent="0.25">
      <c r="A5" s="146" t="s">
        <v>27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</row>
    <row r="6" spans="1:11" ht="18" x14ac:dyDescent="0.25">
      <c r="A6" s="5"/>
      <c r="B6" s="5"/>
      <c r="C6" s="5"/>
      <c r="D6" s="5"/>
      <c r="E6" s="5"/>
      <c r="F6" s="5"/>
      <c r="G6" s="5"/>
      <c r="H6" s="5"/>
      <c r="I6" s="5"/>
      <c r="J6" s="6"/>
      <c r="K6" s="6"/>
    </row>
    <row r="7" spans="1:11" ht="25.5" x14ac:dyDescent="0.25">
      <c r="A7" s="25" t="s">
        <v>14</v>
      </c>
      <c r="B7" s="24" t="s">
        <v>15</v>
      </c>
      <c r="C7" s="24" t="s">
        <v>16</v>
      </c>
      <c r="D7" s="24" t="s">
        <v>47</v>
      </c>
      <c r="E7" s="25" t="s">
        <v>152</v>
      </c>
      <c r="F7" s="25" t="s">
        <v>170</v>
      </c>
      <c r="G7" s="25" t="s">
        <v>160</v>
      </c>
      <c r="H7" s="25" t="s">
        <v>151</v>
      </c>
      <c r="I7" s="25" t="s">
        <v>171</v>
      </c>
      <c r="J7" s="25" t="s">
        <v>44</v>
      </c>
      <c r="K7" s="25" t="s">
        <v>161</v>
      </c>
    </row>
    <row r="8" spans="1:11" ht="25.5" x14ac:dyDescent="0.25">
      <c r="A8" s="13">
        <v>8</v>
      </c>
      <c r="B8" s="13"/>
      <c r="C8" s="13"/>
      <c r="D8" s="13" t="s">
        <v>28</v>
      </c>
      <c r="E8" s="10"/>
      <c r="F8" s="11"/>
      <c r="G8" s="11"/>
      <c r="H8" s="11"/>
      <c r="I8" s="11"/>
      <c r="J8" s="11"/>
      <c r="K8" s="11"/>
    </row>
    <row r="9" spans="1:11" x14ac:dyDescent="0.25">
      <c r="A9" s="13"/>
      <c r="B9" s="17">
        <v>84</v>
      </c>
      <c r="C9" s="17"/>
      <c r="D9" s="17" t="s">
        <v>35</v>
      </c>
      <c r="E9" s="10"/>
      <c r="F9" s="11"/>
      <c r="G9" s="11"/>
      <c r="H9" s="11"/>
      <c r="I9" s="11"/>
      <c r="J9" s="11"/>
      <c r="K9" s="11"/>
    </row>
    <row r="10" spans="1:11" ht="25.5" x14ac:dyDescent="0.25">
      <c r="A10" s="14"/>
      <c r="B10" s="14"/>
      <c r="C10" s="15">
        <v>81</v>
      </c>
      <c r="D10" s="19" t="s">
        <v>36</v>
      </c>
      <c r="E10" s="10"/>
      <c r="F10" s="11"/>
      <c r="G10" s="11"/>
      <c r="H10" s="11"/>
      <c r="I10" s="11"/>
      <c r="J10" s="11"/>
      <c r="K10" s="11"/>
    </row>
    <row r="11" spans="1:11" ht="25.5" x14ac:dyDescent="0.25">
      <c r="A11" s="16">
        <v>5</v>
      </c>
      <c r="B11" s="16"/>
      <c r="C11" s="16"/>
      <c r="D11" s="27" t="s">
        <v>29</v>
      </c>
      <c r="E11" s="10"/>
      <c r="F11" s="11"/>
      <c r="G11" s="11"/>
      <c r="H11" s="11"/>
      <c r="I11" s="11"/>
      <c r="J11" s="11"/>
      <c r="K11" s="11"/>
    </row>
    <row r="12" spans="1:11" ht="25.5" x14ac:dyDescent="0.25">
      <c r="A12" s="17"/>
      <c r="B12" s="17">
        <v>54</v>
      </c>
      <c r="C12" s="17"/>
      <c r="D12" s="28" t="s">
        <v>37</v>
      </c>
      <c r="E12" s="10"/>
      <c r="F12" s="11"/>
      <c r="G12" s="11"/>
      <c r="H12" s="11"/>
      <c r="I12" s="11"/>
      <c r="J12" s="11"/>
      <c r="K12" s="12"/>
    </row>
    <row r="13" spans="1:11" x14ac:dyDescent="0.25">
      <c r="A13" s="17"/>
      <c r="B13" s="17"/>
      <c r="C13" s="15">
        <v>11</v>
      </c>
      <c r="D13" s="15" t="s">
        <v>18</v>
      </c>
      <c r="E13" s="10"/>
      <c r="F13" s="11"/>
      <c r="G13" s="11"/>
      <c r="H13" s="11"/>
      <c r="I13" s="11"/>
      <c r="J13" s="11"/>
      <c r="K13" s="12"/>
    </row>
    <row r="14" spans="1:11" x14ac:dyDescent="0.25">
      <c r="A14" s="17"/>
      <c r="B14" s="17"/>
      <c r="C14" s="15">
        <v>31</v>
      </c>
      <c r="D14" s="15" t="s">
        <v>38</v>
      </c>
      <c r="E14" s="10"/>
      <c r="F14" s="11"/>
      <c r="G14" s="11"/>
      <c r="H14" s="11"/>
      <c r="I14" s="11"/>
      <c r="J14" s="11"/>
      <c r="K14" s="12"/>
    </row>
  </sheetData>
  <mergeCells count="3">
    <mergeCell ref="A1:K1"/>
    <mergeCell ref="A3:K3"/>
    <mergeCell ref="A5:K5"/>
  </mergeCells>
  <pageMargins left="0.7" right="0.7" top="0.75" bottom="0.75" header="0.3" footer="0.3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9"/>
  <sheetViews>
    <sheetView workbookViewId="0">
      <selection activeCell="H12" sqref="H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11" width="25.28515625" customWidth="1"/>
  </cols>
  <sheetData>
    <row r="1" spans="1:11" ht="42" customHeight="1" x14ac:dyDescent="0.25">
      <c r="A1" s="146" t="s">
        <v>169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18" x14ac:dyDescent="0.25">
      <c r="A2" s="5"/>
      <c r="B2" s="5"/>
      <c r="C2" s="5"/>
      <c r="D2" s="5"/>
      <c r="E2" s="5"/>
      <c r="F2" s="5"/>
      <c r="G2" s="5"/>
      <c r="H2" s="5"/>
      <c r="I2" s="5"/>
      <c r="J2" s="6"/>
      <c r="K2" s="6"/>
    </row>
    <row r="3" spans="1:11" ht="18" customHeight="1" x14ac:dyDescent="0.25">
      <c r="A3" s="146" t="s">
        <v>30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1" ht="18" x14ac:dyDescent="0.25">
      <c r="A4" s="5"/>
      <c r="B4" s="5"/>
      <c r="C4" s="5"/>
      <c r="D4" s="5"/>
      <c r="E4" s="5"/>
      <c r="F4" s="5"/>
      <c r="G4" s="5"/>
      <c r="H4" s="5"/>
      <c r="I4" s="5"/>
      <c r="J4" s="6"/>
      <c r="K4" s="6"/>
    </row>
    <row r="5" spans="1:11" ht="25.5" x14ac:dyDescent="0.25">
      <c r="A5" s="199" t="s">
        <v>32</v>
      </c>
      <c r="B5" s="200"/>
      <c r="C5" s="201"/>
      <c r="D5" s="24" t="s">
        <v>33</v>
      </c>
      <c r="E5" s="24" t="s">
        <v>152</v>
      </c>
      <c r="F5" s="25" t="s">
        <v>170</v>
      </c>
      <c r="G5" s="25" t="s">
        <v>160</v>
      </c>
      <c r="H5" s="25" t="s">
        <v>151</v>
      </c>
      <c r="I5" s="25" t="s">
        <v>171</v>
      </c>
      <c r="J5" s="25" t="s">
        <v>44</v>
      </c>
      <c r="K5" s="25" t="s">
        <v>161</v>
      </c>
    </row>
    <row r="6" spans="1:11" ht="15.75" x14ac:dyDescent="0.25">
      <c r="A6" s="193" t="s">
        <v>121</v>
      </c>
      <c r="B6" s="194"/>
      <c r="C6" s="195"/>
      <c r="D6" s="59" t="s">
        <v>122</v>
      </c>
      <c r="E6" s="60">
        <v>315113.32</v>
      </c>
      <c r="F6" s="61">
        <f>SUM(F8,F16,F19,F26,F32,F35)</f>
        <v>349558.97000000003</v>
      </c>
      <c r="G6" s="61">
        <v>362347</v>
      </c>
      <c r="H6" s="61">
        <v>19251.75</v>
      </c>
      <c r="I6" s="61">
        <v>381598.75</v>
      </c>
      <c r="J6" s="61">
        <f>J7</f>
        <v>356268</v>
      </c>
      <c r="K6" s="61">
        <f>K7</f>
        <v>359309</v>
      </c>
    </row>
    <row r="7" spans="1:11" ht="25.5" x14ac:dyDescent="0.25">
      <c r="A7" s="196" t="s">
        <v>135</v>
      </c>
      <c r="B7" s="197"/>
      <c r="C7" s="198"/>
      <c r="D7" s="31" t="s">
        <v>172</v>
      </c>
      <c r="E7" s="46">
        <v>315113.32</v>
      </c>
      <c r="F7" s="48">
        <f>SUM(F8,F16,F19,F26,F32,F35)</f>
        <v>349558.97000000003</v>
      </c>
      <c r="G7" s="48">
        <v>362347</v>
      </c>
      <c r="H7" s="48">
        <f>SUM(H8,H16,H19,H26,H32,H35)</f>
        <v>19251.75</v>
      </c>
      <c r="I7" s="48">
        <f>SUM(I8,I16,I19,I26,I32,I35)</f>
        <v>381598.75</v>
      </c>
      <c r="J7" s="48">
        <f>SUM(J8,J16,J19,J26,J32)</f>
        <v>356268</v>
      </c>
      <c r="K7" s="48">
        <f>SUM(K8,K16,K19,K26,K32,K35)</f>
        <v>359309</v>
      </c>
    </row>
    <row r="8" spans="1:11" x14ac:dyDescent="0.25">
      <c r="A8" s="205" t="s">
        <v>99</v>
      </c>
      <c r="B8" s="206"/>
      <c r="C8" s="207"/>
      <c r="D8" s="62" t="s">
        <v>18</v>
      </c>
      <c r="E8" s="57">
        <v>204297.24</v>
      </c>
      <c r="F8" s="58">
        <f t="shared" ref="F8:K8" si="0">SUM(F9,F13)</f>
        <v>231607.71</v>
      </c>
      <c r="G8" s="58">
        <v>238011</v>
      </c>
      <c r="H8" s="58">
        <f t="shared" si="0"/>
        <v>3032</v>
      </c>
      <c r="I8" s="58">
        <f>SUM(I9,I13)</f>
        <v>241043</v>
      </c>
      <c r="J8" s="58">
        <f t="shared" si="0"/>
        <v>238768</v>
      </c>
      <c r="K8" s="115">
        <f t="shared" si="0"/>
        <v>239609</v>
      </c>
    </row>
    <row r="9" spans="1:11" x14ac:dyDescent="0.25">
      <c r="A9" s="175">
        <v>3</v>
      </c>
      <c r="B9" s="176"/>
      <c r="C9" s="177"/>
      <c r="D9" s="30" t="s">
        <v>21</v>
      </c>
      <c r="E9" s="45">
        <v>177009.99</v>
      </c>
      <c r="F9" s="47">
        <f>SUM(F10,F11,F12)</f>
        <v>230446.31</v>
      </c>
      <c r="G9" s="47">
        <v>238011</v>
      </c>
      <c r="H9" s="47">
        <f>SUM(H10,H11)</f>
        <v>3032</v>
      </c>
      <c r="I9" s="47">
        <f>SUM(I10,I11,I12)</f>
        <v>241043</v>
      </c>
      <c r="J9" s="47">
        <f>SUM(J10,J11,J12)</f>
        <v>238768</v>
      </c>
      <c r="K9" s="49">
        <f>SUM(K10,K11,K12)</f>
        <v>239609</v>
      </c>
    </row>
    <row r="10" spans="1:11" x14ac:dyDescent="0.25">
      <c r="A10" s="178">
        <v>31</v>
      </c>
      <c r="B10" s="179"/>
      <c r="C10" s="180"/>
      <c r="D10" s="30" t="s">
        <v>22</v>
      </c>
      <c r="E10" s="45">
        <v>154938.35</v>
      </c>
      <c r="F10" s="47">
        <v>177030.93</v>
      </c>
      <c r="G10" s="47">
        <v>167431</v>
      </c>
      <c r="H10" s="47">
        <v>3032</v>
      </c>
      <c r="I10" s="47">
        <v>172852</v>
      </c>
      <c r="J10" s="47">
        <v>168268</v>
      </c>
      <c r="K10" s="49">
        <v>169109</v>
      </c>
    </row>
    <row r="11" spans="1:11" x14ac:dyDescent="0.25">
      <c r="A11" s="178">
        <v>32</v>
      </c>
      <c r="B11" s="179"/>
      <c r="C11" s="180"/>
      <c r="D11" s="30" t="s">
        <v>34</v>
      </c>
      <c r="E11" s="45">
        <v>22071.64</v>
      </c>
      <c r="F11" s="47">
        <v>53415.38</v>
      </c>
      <c r="G11" s="47">
        <v>70580</v>
      </c>
      <c r="H11" s="47"/>
      <c r="I11" s="47">
        <v>68191</v>
      </c>
      <c r="J11" s="47">
        <v>70500</v>
      </c>
      <c r="K11" s="49">
        <v>70500</v>
      </c>
    </row>
    <row r="12" spans="1:11" x14ac:dyDescent="0.25">
      <c r="A12" s="104"/>
      <c r="B12" s="105">
        <v>34</v>
      </c>
      <c r="C12" s="106"/>
      <c r="D12" s="30" t="s">
        <v>53</v>
      </c>
      <c r="E12" s="45">
        <v>0</v>
      </c>
      <c r="F12" s="47">
        <v>0</v>
      </c>
      <c r="G12" s="47"/>
      <c r="H12" s="47"/>
      <c r="I12" s="47"/>
      <c r="J12" s="47">
        <v>0</v>
      </c>
      <c r="K12" s="49">
        <v>0</v>
      </c>
    </row>
    <row r="13" spans="1:11" ht="25.5" x14ac:dyDescent="0.25">
      <c r="A13" s="107">
        <v>4</v>
      </c>
      <c r="B13" s="105"/>
      <c r="C13" s="106"/>
      <c r="D13" s="30" t="s">
        <v>23</v>
      </c>
      <c r="E13" s="45">
        <v>27287.25</v>
      </c>
      <c r="F13" s="45">
        <f>SUM(F14,F15)</f>
        <v>1161.4000000000001</v>
      </c>
      <c r="G13" s="45"/>
      <c r="H13" s="45"/>
      <c r="I13" s="45"/>
      <c r="J13" s="45"/>
      <c r="K13" s="45"/>
    </row>
    <row r="14" spans="1:11" x14ac:dyDescent="0.25">
      <c r="A14" s="107"/>
      <c r="B14" s="105">
        <v>41</v>
      </c>
      <c r="C14" s="106"/>
      <c r="D14" s="14" t="s">
        <v>129</v>
      </c>
      <c r="E14" s="45">
        <v>23666.62</v>
      </c>
      <c r="F14" s="47">
        <v>0</v>
      </c>
      <c r="G14" s="47"/>
      <c r="H14" s="47"/>
      <c r="I14" s="47"/>
      <c r="J14" s="47"/>
      <c r="K14" s="49"/>
    </row>
    <row r="15" spans="1:11" ht="25.5" x14ac:dyDescent="0.25">
      <c r="A15" s="104"/>
      <c r="B15" s="105">
        <v>42</v>
      </c>
      <c r="C15" s="106"/>
      <c r="D15" s="30" t="s">
        <v>56</v>
      </c>
      <c r="E15" s="45">
        <v>3620.63</v>
      </c>
      <c r="F15" s="47">
        <v>1161.4000000000001</v>
      </c>
      <c r="G15" s="47"/>
      <c r="H15" s="47"/>
      <c r="I15" s="47"/>
      <c r="J15" s="47"/>
      <c r="K15" s="49"/>
    </row>
    <row r="16" spans="1:11" ht="15" customHeight="1" x14ac:dyDescent="0.25">
      <c r="A16" s="202" t="s">
        <v>100</v>
      </c>
      <c r="B16" s="203"/>
      <c r="C16" s="204"/>
      <c r="D16" s="63" t="s">
        <v>51</v>
      </c>
      <c r="E16" s="64">
        <v>2334.09</v>
      </c>
      <c r="F16" s="118">
        <v>1998.64</v>
      </c>
      <c r="G16" s="118">
        <v>2389</v>
      </c>
      <c r="H16" s="118"/>
      <c r="I16" s="118">
        <v>2389</v>
      </c>
      <c r="J16" s="118">
        <v>2500</v>
      </c>
      <c r="K16" s="119">
        <v>2700</v>
      </c>
    </row>
    <row r="17" spans="1:11" x14ac:dyDescent="0.25">
      <c r="A17" s="175">
        <v>3</v>
      </c>
      <c r="B17" s="176"/>
      <c r="C17" s="177"/>
      <c r="D17" s="30" t="s">
        <v>21</v>
      </c>
      <c r="E17" s="45">
        <v>2334.09</v>
      </c>
      <c r="F17" s="47">
        <v>1998.64</v>
      </c>
      <c r="G17" s="47">
        <v>2389</v>
      </c>
      <c r="H17" s="47"/>
      <c r="I17" s="47">
        <v>2389</v>
      </c>
      <c r="J17" s="47">
        <v>2500</v>
      </c>
      <c r="K17" s="49">
        <v>2700</v>
      </c>
    </row>
    <row r="18" spans="1:11" x14ac:dyDescent="0.25">
      <c r="A18" s="178">
        <v>32</v>
      </c>
      <c r="B18" s="179"/>
      <c r="C18" s="180"/>
      <c r="D18" s="30" t="s">
        <v>34</v>
      </c>
      <c r="E18" s="45">
        <v>2334.09</v>
      </c>
      <c r="F18" s="47">
        <v>1998.64</v>
      </c>
      <c r="G18" s="47">
        <v>2389</v>
      </c>
      <c r="H18" s="47"/>
      <c r="I18" s="47">
        <v>2389</v>
      </c>
      <c r="J18" s="47">
        <v>2500</v>
      </c>
      <c r="K18" s="49">
        <v>2700</v>
      </c>
    </row>
    <row r="19" spans="1:11" x14ac:dyDescent="0.25">
      <c r="A19" s="184" t="s">
        <v>59</v>
      </c>
      <c r="B19" s="185"/>
      <c r="C19" s="186"/>
      <c r="D19" s="69" t="s">
        <v>48</v>
      </c>
      <c r="E19" s="70">
        <v>77644.179999999993</v>
      </c>
      <c r="F19" s="70">
        <f t="shared" ref="F19:K19" si="1">SUM(F20,F23)</f>
        <v>80514.969999999987</v>
      </c>
      <c r="G19" s="70">
        <v>95131</v>
      </c>
      <c r="H19" s="70">
        <f t="shared" si="1"/>
        <v>0</v>
      </c>
      <c r="I19" s="70">
        <f>SUM(I20,I23)</f>
        <v>95131</v>
      </c>
      <c r="J19" s="70">
        <f t="shared" si="1"/>
        <v>92000</v>
      </c>
      <c r="K19" s="70">
        <f t="shared" si="1"/>
        <v>93000</v>
      </c>
    </row>
    <row r="20" spans="1:11" x14ac:dyDescent="0.25">
      <c r="A20" s="175">
        <v>3</v>
      </c>
      <c r="B20" s="176"/>
      <c r="C20" s="177"/>
      <c r="D20" s="30" t="s">
        <v>21</v>
      </c>
      <c r="E20" s="45">
        <v>74153.7</v>
      </c>
      <c r="F20" s="45">
        <f>SUM(F21:F22)</f>
        <v>72450.319999999992</v>
      </c>
      <c r="G20" s="45">
        <v>85053</v>
      </c>
      <c r="H20" s="45">
        <f>SUM(H21,H22)</f>
        <v>0</v>
      </c>
      <c r="I20" s="45">
        <f>SUM(I21,I22)</f>
        <v>85053</v>
      </c>
      <c r="J20" s="45">
        <f>SUM(J21,J22)</f>
        <v>86000</v>
      </c>
      <c r="K20" s="45">
        <f>SUM(K21,K22)</f>
        <v>87000</v>
      </c>
    </row>
    <row r="21" spans="1:11" x14ac:dyDescent="0.25">
      <c r="A21" s="178">
        <v>32</v>
      </c>
      <c r="B21" s="179"/>
      <c r="C21" s="180"/>
      <c r="D21" s="30" t="s">
        <v>34</v>
      </c>
      <c r="E21" s="45">
        <v>73240.61</v>
      </c>
      <c r="F21" s="47">
        <v>71331.17</v>
      </c>
      <c r="G21" s="47">
        <v>84103</v>
      </c>
      <c r="H21" s="47"/>
      <c r="I21" s="47">
        <v>84103</v>
      </c>
      <c r="J21" s="47">
        <v>85000</v>
      </c>
      <c r="K21" s="49">
        <v>86000</v>
      </c>
    </row>
    <row r="22" spans="1:11" x14ac:dyDescent="0.25">
      <c r="A22" s="104"/>
      <c r="B22" s="105">
        <v>34</v>
      </c>
      <c r="C22" s="106"/>
      <c r="D22" s="30" t="s">
        <v>53</v>
      </c>
      <c r="E22" s="45">
        <v>913.09</v>
      </c>
      <c r="F22" s="47">
        <v>1119.1500000000001</v>
      </c>
      <c r="G22" s="47">
        <v>950</v>
      </c>
      <c r="H22" s="47"/>
      <c r="I22" s="47">
        <v>950</v>
      </c>
      <c r="J22" s="47">
        <v>1000</v>
      </c>
      <c r="K22" s="49">
        <v>1000</v>
      </c>
    </row>
    <row r="23" spans="1:11" ht="25.5" x14ac:dyDescent="0.25">
      <c r="A23" s="190">
        <v>4</v>
      </c>
      <c r="B23" s="191"/>
      <c r="C23" s="192"/>
      <c r="D23" s="30" t="s">
        <v>23</v>
      </c>
      <c r="E23" s="45">
        <v>3490.48</v>
      </c>
      <c r="F23" s="47">
        <f>SUM(F24,F25)</f>
        <v>8064.6500000000005</v>
      </c>
      <c r="G23" s="47">
        <v>10078</v>
      </c>
      <c r="H23" s="47"/>
      <c r="I23" s="47">
        <v>10078</v>
      </c>
      <c r="J23" s="47">
        <v>6000</v>
      </c>
      <c r="K23" s="49">
        <v>6000</v>
      </c>
    </row>
    <row r="24" spans="1:11" x14ac:dyDescent="0.25">
      <c r="A24" s="126"/>
      <c r="B24" s="127">
        <v>41</v>
      </c>
      <c r="C24" s="128"/>
      <c r="D24" s="14" t="s">
        <v>129</v>
      </c>
      <c r="E24" s="45">
        <v>0</v>
      </c>
      <c r="F24" s="47">
        <v>1696.01</v>
      </c>
      <c r="G24" s="47"/>
      <c r="H24" s="47"/>
      <c r="I24" s="47"/>
      <c r="J24" s="47">
        <v>0</v>
      </c>
      <c r="K24" s="49">
        <v>0</v>
      </c>
    </row>
    <row r="25" spans="1:11" ht="25.5" x14ac:dyDescent="0.25">
      <c r="A25" s="126"/>
      <c r="B25" s="127">
        <v>42</v>
      </c>
      <c r="C25" s="128"/>
      <c r="D25" s="30" t="s">
        <v>56</v>
      </c>
      <c r="E25" s="45">
        <v>3490.48</v>
      </c>
      <c r="F25" s="47">
        <v>6368.64</v>
      </c>
      <c r="G25" s="47">
        <v>10078</v>
      </c>
      <c r="H25" s="47"/>
      <c r="I25" s="47">
        <v>10078</v>
      </c>
      <c r="J25" s="47">
        <v>6000</v>
      </c>
      <c r="K25" s="49">
        <v>6000</v>
      </c>
    </row>
    <row r="26" spans="1:11" x14ac:dyDescent="0.25">
      <c r="A26" s="187" t="s">
        <v>123</v>
      </c>
      <c r="B26" s="188"/>
      <c r="C26" s="189"/>
      <c r="D26" s="67" t="s">
        <v>117</v>
      </c>
      <c r="E26" s="68">
        <v>16457.63</v>
      </c>
      <c r="F26" s="116">
        <f>SUM(F27,F29)</f>
        <v>23094</v>
      </c>
      <c r="G26" s="116">
        <v>14473</v>
      </c>
      <c r="H26" s="116">
        <f>SUM(H27,H29)</f>
        <v>-2743</v>
      </c>
      <c r="I26" s="116">
        <v>11730</v>
      </c>
      <c r="J26" s="116">
        <v>10500</v>
      </c>
      <c r="K26" s="117">
        <v>11000</v>
      </c>
    </row>
    <row r="27" spans="1:11" x14ac:dyDescent="0.25">
      <c r="A27" s="175">
        <v>3</v>
      </c>
      <c r="B27" s="176"/>
      <c r="C27" s="177"/>
      <c r="D27" s="30" t="s">
        <v>21</v>
      </c>
      <c r="E27" s="45">
        <v>10219.66</v>
      </c>
      <c r="F27" s="47">
        <v>13803</v>
      </c>
      <c r="G27" s="47">
        <v>14473</v>
      </c>
      <c r="H27" s="47">
        <v>-2743</v>
      </c>
      <c r="I27" s="47">
        <v>11730</v>
      </c>
      <c r="J27" s="47">
        <v>10500</v>
      </c>
      <c r="K27" s="49">
        <v>11000</v>
      </c>
    </row>
    <row r="28" spans="1:11" x14ac:dyDescent="0.25">
      <c r="A28" s="178">
        <v>32</v>
      </c>
      <c r="B28" s="179"/>
      <c r="C28" s="180"/>
      <c r="D28" s="30" t="s">
        <v>34</v>
      </c>
      <c r="E28" s="45">
        <v>10219.66</v>
      </c>
      <c r="F28" s="47">
        <v>13803</v>
      </c>
      <c r="G28" s="47">
        <v>14473</v>
      </c>
      <c r="H28" s="47">
        <v>-2743</v>
      </c>
      <c r="I28" s="47">
        <v>11730</v>
      </c>
      <c r="J28" s="47">
        <v>10500</v>
      </c>
      <c r="K28" s="49">
        <v>11000</v>
      </c>
    </row>
    <row r="29" spans="1:11" ht="25.5" x14ac:dyDescent="0.25">
      <c r="A29" s="107">
        <v>4</v>
      </c>
      <c r="B29" s="105"/>
      <c r="C29" s="106"/>
      <c r="D29" s="30" t="s">
        <v>23</v>
      </c>
      <c r="E29" s="45">
        <v>6237.97</v>
      </c>
      <c r="F29" s="47">
        <v>9291</v>
      </c>
      <c r="G29" s="47"/>
      <c r="H29" s="47"/>
      <c r="I29" s="47"/>
      <c r="J29" s="47">
        <v>0</v>
      </c>
      <c r="K29" s="49">
        <v>0</v>
      </c>
    </row>
    <row r="30" spans="1:11" x14ac:dyDescent="0.25">
      <c r="A30" s="104"/>
      <c r="B30" s="105">
        <v>41</v>
      </c>
      <c r="C30" s="106"/>
      <c r="D30" s="14" t="s">
        <v>129</v>
      </c>
      <c r="E30" s="45">
        <v>6237.97</v>
      </c>
      <c r="F30" s="47">
        <v>9291</v>
      </c>
      <c r="G30" s="47"/>
      <c r="H30" s="47"/>
      <c r="I30" s="47"/>
      <c r="J30" s="47">
        <v>0</v>
      </c>
      <c r="K30" s="49">
        <v>0</v>
      </c>
    </row>
    <row r="31" spans="1:11" ht="25.5" x14ac:dyDescent="0.25">
      <c r="A31" s="104"/>
      <c r="B31" s="105">
        <v>42</v>
      </c>
      <c r="C31" s="106"/>
      <c r="D31" s="30" t="s">
        <v>56</v>
      </c>
      <c r="E31" s="45"/>
      <c r="F31" s="47"/>
      <c r="G31" s="47"/>
      <c r="H31" s="47"/>
      <c r="I31" s="47"/>
      <c r="J31" s="47"/>
      <c r="K31" s="49"/>
    </row>
    <row r="32" spans="1:11" ht="15" customHeight="1" x14ac:dyDescent="0.25">
      <c r="A32" s="181" t="s">
        <v>123</v>
      </c>
      <c r="B32" s="182"/>
      <c r="C32" s="183"/>
      <c r="D32" s="130" t="s">
        <v>133</v>
      </c>
      <c r="E32" s="131">
        <v>11281.44</v>
      </c>
      <c r="F32" s="132">
        <v>12343.65</v>
      </c>
      <c r="G32" s="132">
        <v>12343</v>
      </c>
      <c r="H32" s="144">
        <v>2496</v>
      </c>
      <c r="I32" s="132">
        <v>14839</v>
      </c>
      <c r="J32" s="132">
        <v>12500</v>
      </c>
      <c r="K32" s="133">
        <v>13000</v>
      </c>
    </row>
    <row r="33" spans="1:11" x14ac:dyDescent="0.25">
      <c r="A33" s="104">
        <v>3</v>
      </c>
      <c r="B33" s="105"/>
      <c r="C33" s="106"/>
      <c r="D33" s="30" t="s">
        <v>21</v>
      </c>
      <c r="E33" s="45">
        <v>11281.44</v>
      </c>
      <c r="F33" s="47">
        <v>12343.65</v>
      </c>
      <c r="G33" s="47">
        <v>12343</v>
      </c>
      <c r="H33" s="47">
        <v>2496</v>
      </c>
      <c r="I33" s="47">
        <v>14839</v>
      </c>
      <c r="J33" s="47">
        <v>12500</v>
      </c>
      <c r="K33" s="49">
        <v>13000</v>
      </c>
    </row>
    <row r="34" spans="1:11" x14ac:dyDescent="0.25">
      <c r="A34" s="104"/>
      <c r="B34" s="105">
        <v>32</v>
      </c>
      <c r="C34" s="106"/>
      <c r="D34" s="30" t="s">
        <v>34</v>
      </c>
      <c r="E34" s="45">
        <v>11281.44</v>
      </c>
      <c r="F34" s="47">
        <v>12343.65</v>
      </c>
      <c r="G34" s="47">
        <v>12343</v>
      </c>
      <c r="H34" s="47">
        <v>2496</v>
      </c>
      <c r="I34" s="47">
        <v>14839</v>
      </c>
      <c r="J34" s="47">
        <v>12500</v>
      </c>
      <c r="K34" s="49">
        <v>13000</v>
      </c>
    </row>
    <row r="35" spans="1:11" ht="25.5" x14ac:dyDescent="0.25">
      <c r="A35" s="172" t="s">
        <v>60</v>
      </c>
      <c r="B35" s="173"/>
      <c r="C35" s="174"/>
      <c r="D35" s="53" t="s">
        <v>58</v>
      </c>
      <c r="E35" s="65">
        <v>3098.74</v>
      </c>
      <c r="F35" s="66"/>
      <c r="G35" s="66"/>
      <c r="H35" s="66">
        <v>16466.75</v>
      </c>
      <c r="I35" s="66">
        <f>SUM(I36,I38)</f>
        <v>16466.75</v>
      </c>
      <c r="J35" s="66">
        <v>0</v>
      </c>
      <c r="K35" s="124">
        <v>0</v>
      </c>
    </row>
    <row r="36" spans="1:11" s="123" customFormat="1" x14ac:dyDescent="0.25">
      <c r="A36" s="125" t="s">
        <v>124</v>
      </c>
      <c r="B36" s="121"/>
      <c r="C36" s="122"/>
      <c r="D36" s="30" t="s">
        <v>21</v>
      </c>
      <c r="E36" s="45">
        <v>3096.81</v>
      </c>
      <c r="F36" s="47"/>
      <c r="G36" s="47"/>
      <c r="H36" s="47">
        <v>466.75</v>
      </c>
      <c r="I36" s="47">
        <v>466.75</v>
      </c>
      <c r="J36" s="47"/>
      <c r="K36" s="49"/>
    </row>
    <row r="37" spans="1:11" s="123" customFormat="1" x14ac:dyDescent="0.25">
      <c r="A37" s="120"/>
      <c r="B37" s="121"/>
      <c r="C37" s="135" t="s">
        <v>125</v>
      </c>
      <c r="D37" s="30" t="s">
        <v>34</v>
      </c>
      <c r="E37" s="45">
        <v>3096.81</v>
      </c>
      <c r="F37" s="47"/>
      <c r="G37" s="47"/>
      <c r="H37" s="47">
        <v>466.75</v>
      </c>
      <c r="I37" s="47">
        <v>466.75</v>
      </c>
      <c r="J37" s="47"/>
      <c r="K37" s="49"/>
    </row>
    <row r="38" spans="1:11" ht="25.5" x14ac:dyDescent="0.25">
      <c r="A38" s="175">
        <v>4</v>
      </c>
      <c r="B38" s="176"/>
      <c r="C38" s="177"/>
      <c r="D38" s="30" t="s">
        <v>23</v>
      </c>
      <c r="E38" s="45"/>
      <c r="F38" s="47"/>
      <c r="G38" s="11"/>
      <c r="H38" s="47">
        <v>16000</v>
      </c>
      <c r="I38" s="47">
        <v>16000</v>
      </c>
      <c r="J38" s="11"/>
      <c r="K38" s="12"/>
    </row>
    <row r="39" spans="1:11" ht="25.5" x14ac:dyDescent="0.25">
      <c r="A39" s="178">
        <v>42</v>
      </c>
      <c r="B39" s="179"/>
      <c r="C39" s="180"/>
      <c r="D39" s="30" t="s">
        <v>56</v>
      </c>
      <c r="E39" s="45"/>
      <c r="F39" s="47"/>
      <c r="G39" s="11"/>
      <c r="H39" s="47">
        <v>16000</v>
      </c>
      <c r="I39" s="47">
        <v>16000</v>
      </c>
      <c r="J39" s="11"/>
      <c r="K39" s="12"/>
    </row>
  </sheetData>
  <mergeCells count="23">
    <mergeCell ref="A18:C18"/>
    <mergeCell ref="A16:C16"/>
    <mergeCell ref="A8:C8"/>
    <mergeCell ref="A9:C9"/>
    <mergeCell ref="A10:C10"/>
    <mergeCell ref="A11:C11"/>
    <mergeCell ref="A17:C17"/>
    <mergeCell ref="A6:C6"/>
    <mergeCell ref="A7:C7"/>
    <mergeCell ref="A1:K1"/>
    <mergeCell ref="A3:K3"/>
    <mergeCell ref="A5:C5"/>
    <mergeCell ref="A19:C19"/>
    <mergeCell ref="A20:C20"/>
    <mergeCell ref="A21:C21"/>
    <mergeCell ref="A26:C26"/>
    <mergeCell ref="A23:C23"/>
    <mergeCell ref="A35:C35"/>
    <mergeCell ref="A38:C38"/>
    <mergeCell ref="A39:C39"/>
    <mergeCell ref="A27:C27"/>
    <mergeCell ref="A28:C28"/>
    <mergeCell ref="A32:C32"/>
  </mergeCells>
  <pageMargins left="0.7" right="0.7" top="0.75" bottom="0.75" header="0.3" footer="0.3"/>
  <pageSetup paperSize="9"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77"/>
  <sheetViews>
    <sheetView workbookViewId="0">
      <selection activeCell="E22" sqref="E22"/>
    </sheetView>
  </sheetViews>
  <sheetFormatPr defaultRowHeight="15" x14ac:dyDescent="0.25"/>
  <cols>
    <col min="1" max="1" width="13.28515625" customWidth="1"/>
    <col min="2" max="2" width="39" customWidth="1"/>
    <col min="3" max="3" width="17.140625" customWidth="1"/>
    <col min="4" max="4" width="13.85546875" customWidth="1"/>
    <col min="5" max="5" width="15.140625" customWidth="1"/>
    <col min="6" max="6" width="14.5703125" customWidth="1"/>
    <col min="7" max="7" width="10.140625" customWidth="1"/>
    <col min="8" max="8" width="10.5703125" customWidth="1"/>
    <col min="9" max="10" width="10.28515625" customWidth="1"/>
    <col min="11" max="11" width="12.5703125" customWidth="1"/>
    <col min="12" max="12" width="1" hidden="1" customWidth="1"/>
    <col min="13" max="13" width="0.28515625" customWidth="1"/>
  </cols>
  <sheetData>
    <row r="1" spans="1:13" ht="18" x14ac:dyDescent="0.25">
      <c r="A1" s="208" t="s">
        <v>166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3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 t="s">
        <v>98</v>
      </c>
      <c r="L2" s="85"/>
      <c r="M2" s="85"/>
    </row>
    <row r="3" spans="1:13" ht="85.5" customHeight="1" x14ac:dyDescent="0.25">
      <c r="A3" s="86" t="s">
        <v>32</v>
      </c>
      <c r="B3" s="86" t="s">
        <v>47</v>
      </c>
      <c r="C3" s="86" t="s">
        <v>153</v>
      </c>
      <c r="D3" s="86" t="s">
        <v>164</v>
      </c>
      <c r="E3" s="86" t="s">
        <v>165</v>
      </c>
      <c r="F3" s="86" t="s">
        <v>105</v>
      </c>
      <c r="G3" s="86" t="s">
        <v>38</v>
      </c>
      <c r="H3" s="86" t="s">
        <v>103</v>
      </c>
      <c r="I3" s="86" t="s">
        <v>104</v>
      </c>
      <c r="J3" s="86" t="s">
        <v>126</v>
      </c>
      <c r="K3" s="134" t="s">
        <v>144</v>
      </c>
      <c r="L3" s="86" t="s">
        <v>65</v>
      </c>
      <c r="M3" s="86" t="s">
        <v>36</v>
      </c>
    </row>
    <row r="4" spans="1:13" ht="15.75" x14ac:dyDescent="0.25">
      <c r="A4" s="209" t="s">
        <v>66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</row>
    <row r="5" spans="1:13" ht="15.75" x14ac:dyDescent="0.25">
      <c r="A5" s="211" t="s">
        <v>154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</row>
    <row r="6" spans="1:13" x14ac:dyDescent="0.25">
      <c r="A6" s="87"/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3" ht="28.5" customHeight="1" x14ac:dyDescent="0.25">
      <c r="A7" s="90" t="s">
        <v>112</v>
      </c>
      <c r="B7" s="91" t="s">
        <v>111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3" ht="35.25" customHeight="1" x14ac:dyDescent="0.25">
      <c r="A8" s="100" t="s">
        <v>136</v>
      </c>
      <c r="B8" s="101" t="s">
        <v>159</v>
      </c>
      <c r="C8" s="102">
        <f>SUM(C9,C62)</f>
        <v>362347</v>
      </c>
      <c r="D8" s="140">
        <f>SUM(D9,D62)</f>
        <v>19251.75</v>
      </c>
      <c r="E8" s="142">
        <f>SUM(F8,G8,H8,I8,J8,K8)</f>
        <v>381598.75</v>
      </c>
      <c r="F8" s="103">
        <f>SUM(F9,F62)</f>
        <v>243432</v>
      </c>
      <c r="G8" s="103">
        <f>G9+G62</f>
        <v>95131</v>
      </c>
      <c r="H8" s="103">
        <f>H9+H62</f>
        <v>11200</v>
      </c>
      <c r="I8" s="103">
        <f>I9+I62</f>
        <v>530</v>
      </c>
      <c r="J8" s="103">
        <v>14839</v>
      </c>
      <c r="K8" s="141">
        <f>SUM(K9,K62)</f>
        <v>16466.75</v>
      </c>
      <c r="L8" s="93"/>
      <c r="M8" s="93"/>
    </row>
    <row r="9" spans="1:13" ht="15" customHeight="1" x14ac:dyDescent="0.25">
      <c r="A9" s="87">
        <v>3</v>
      </c>
      <c r="B9" s="91" t="s">
        <v>21</v>
      </c>
      <c r="C9" s="93">
        <f>SUM(C10,C17,C58)</f>
        <v>352269</v>
      </c>
      <c r="D9" s="139">
        <f>SUM(D10,D17,D58)</f>
        <v>3251.75</v>
      </c>
      <c r="E9" s="139">
        <f>SUM(E10,E17,E58)</f>
        <v>355520.75</v>
      </c>
      <c r="F9" s="93">
        <f>SUM(F10,F17)</f>
        <v>243432</v>
      </c>
      <c r="G9" s="93">
        <f>G10+G17+G58</f>
        <v>85053</v>
      </c>
      <c r="H9" s="93">
        <f>H10+H17+H58</f>
        <v>11200</v>
      </c>
      <c r="I9" s="93">
        <f>I10+I17+I58</f>
        <v>530</v>
      </c>
      <c r="J9" s="93">
        <v>14839</v>
      </c>
      <c r="K9" s="139">
        <v>466.75</v>
      </c>
      <c r="L9" s="93"/>
      <c r="M9" s="93"/>
    </row>
    <row r="10" spans="1:13" ht="15" customHeight="1" x14ac:dyDescent="0.25">
      <c r="A10" s="87">
        <v>31</v>
      </c>
      <c r="B10" s="91" t="s">
        <v>22</v>
      </c>
      <c r="C10" s="93">
        <f>SUM(C11,C13,C15)</f>
        <v>169820</v>
      </c>
      <c r="D10" s="93">
        <v>3032</v>
      </c>
      <c r="E10" s="93">
        <f>SUM(E11,E13,E15)</f>
        <v>172852</v>
      </c>
      <c r="F10" s="93">
        <f>SUM(F11,F13,F15)</f>
        <v>172852</v>
      </c>
      <c r="G10" s="93">
        <f>SUM(G11,G13,G15)</f>
        <v>0</v>
      </c>
      <c r="H10" s="93"/>
      <c r="I10" s="93">
        <f>I11+I13+I15</f>
        <v>0</v>
      </c>
      <c r="J10" s="93"/>
      <c r="K10" s="93"/>
      <c r="L10" s="93"/>
      <c r="M10" s="93"/>
    </row>
    <row r="11" spans="1:13" ht="15" customHeight="1" x14ac:dyDescent="0.25">
      <c r="A11" s="87">
        <v>311</v>
      </c>
      <c r="B11" s="91" t="s">
        <v>67</v>
      </c>
      <c r="C11" s="93">
        <v>138025</v>
      </c>
      <c r="D11" s="93"/>
      <c r="E11" s="93">
        <v>138025</v>
      </c>
      <c r="F11" s="93">
        <v>138025</v>
      </c>
      <c r="G11" s="93">
        <v>0</v>
      </c>
      <c r="H11" s="94"/>
      <c r="I11" s="93">
        <v>0</v>
      </c>
      <c r="J11" s="93"/>
      <c r="K11" s="94"/>
      <c r="L11" s="94"/>
      <c r="M11" s="94"/>
    </row>
    <row r="12" spans="1:13" ht="15" customHeight="1" x14ac:dyDescent="0.25">
      <c r="A12" s="95">
        <v>3111</v>
      </c>
      <c r="B12" s="88" t="s">
        <v>68</v>
      </c>
      <c r="C12" s="96">
        <v>138025</v>
      </c>
      <c r="D12" s="96"/>
      <c r="E12" s="96">
        <v>138025</v>
      </c>
      <c r="F12" s="96">
        <v>138025</v>
      </c>
      <c r="G12" s="94"/>
      <c r="H12" s="94"/>
      <c r="I12" s="96"/>
      <c r="J12" s="96"/>
      <c r="K12" s="94"/>
      <c r="L12" s="94"/>
      <c r="M12" s="94"/>
    </row>
    <row r="13" spans="1:13" ht="15" customHeight="1" x14ac:dyDescent="0.25">
      <c r="A13" s="87">
        <v>312</v>
      </c>
      <c r="B13" s="88" t="s">
        <v>69</v>
      </c>
      <c r="C13" s="93">
        <v>9020</v>
      </c>
      <c r="D13" s="93">
        <v>3032</v>
      </c>
      <c r="E13" s="93">
        <v>12052</v>
      </c>
      <c r="F13" s="93">
        <v>12052</v>
      </c>
      <c r="G13" s="93">
        <f>G14</f>
        <v>0</v>
      </c>
      <c r="H13" s="94"/>
      <c r="I13" s="93">
        <f>I14</f>
        <v>0</v>
      </c>
      <c r="J13" s="93"/>
      <c r="K13" s="94"/>
      <c r="L13" s="94"/>
      <c r="M13" s="94"/>
    </row>
    <row r="14" spans="1:13" ht="15" customHeight="1" x14ac:dyDescent="0.25">
      <c r="A14" s="95">
        <v>3121</v>
      </c>
      <c r="B14" s="88" t="s">
        <v>69</v>
      </c>
      <c r="C14" s="94">
        <v>9020</v>
      </c>
      <c r="D14" s="94">
        <v>3032</v>
      </c>
      <c r="E14" s="94">
        <v>12052</v>
      </c>
      <c r="F14" s="94">
        <v>12052</v>
      </c>
      <c r="G14" s="94"/>
      <c r="H14" s="94"/>
      <c r="I14" s="94"/>
      <c r="J14" s="94"/>
      <c r="K14" s="94"/>
      <c r="L14" s="94"/>
      <c r="M14" s="94"/>
    </row>
    <row r="15" spans="1:13" ht="15" customHeight="1" x14ac:dyDescent="0.25">
      <c r="A15" s="87">
        <v>313</v>
      </c>
      <c r="B15" s="88" t="s">
        <v>70</v>
      </c>
      <c r="C15" s="93">
        <v>22775</v>
      </c>
      <c r="D15" s="93"/>
      <c r="E15" s="93">
        <v>22775</v>
      </c>
      <c r="F15" s="93">
        <v>22775</v>
      </c>
      <c r="G15" s="93">
        <v>0</v>
      </c>
      <c r="H15" s="94"/>
      <c r="I15" s="94"/>
      <c r="J15" s="94"/>
      <c r="K15" s="94"/>
      <c r="L15" s="94"/>
      <c r="M15" s="94"/>
    </row>
    <row r="16" spans="1:13" ht="15" customHeight="1" x14ac:dyDescent="0.25">
      <c r="A16" s="95">
        <v>3132</v>
      </c>
      <c r="B16" s="88" t="s">
        <v>71</v>
      </c>
      <c r="C16" s="94">
        <v>22775</v>
      </c>
      <c r="D16" s="94"/>
      <c r="E16" s="94">
        <v>22775</v>
      </c>
      <c r="F16" s="94">
        <v>22775</v>
      </c>
      <c r="G16" s="94"/>
      <c r="H16" s="94"/>
      <c r="I16" s="94"/>
      <c r="J16" s="94"/>
      <c r="K16" s="94"/>
      <c r="L16" s="94"/>
      <c r="M16" s="94"/>
    </row>
    <row r="17" spans="1:13" ht="15" customHeight="1" x14ac:dyDescent="0.25">
      <c r="A17" s="87">
        <v>32</v>
      </c>
      <c r="B17" s="91" t="s">
        <v>34</v>
      </c>
      <c r="C17" s="93">
        <f>SUM(C18,C22,C30,C51)</f>
        <v>181499</v>
      </c>
      <c r="D17" s="139">
        <f>SUM(D18,D22,D30,D51)</f>
        <v>219.75</v>
      </c>
      <c r="E17" s="139">
        <f>SUM(F17,G17,H17,I17,J17,K17)</f>
        <v>181718.75</v>
      </c>
      <c r="F17" s="93">
        <f>SUM(F18,F22,F30,F51)</f>
        <v>70580</v>
      </c>
      <c r="G17" s="93">
        <f>SUM(G18,G22,G30,G51)</f>
        <v>84103</v>
      </c>
      <c r="H17" s="93">
        <f>SUM(H18,H22,H30,H51)</f>
        <v>11200</v>
      </c>
      <c r="I17" s="93">
        <f>SUM(I18,I22,I30,I51)</f>
        <v>530</v>
      </c>
      <c r="J17" s="93">
        <v>14839</v>
      </c>
      <c r="K17" s="139">
        <f>SUM(K51)</f>
        <v>466.75</v>
      </c>
      <c r="L17" s="93"/>
      <c r="M17" s="93"/>
    </row>
    <row r="18" spans="1:13" ht="15" customHeight="1" x14ac:dyDescent="0.25">
      <c r="A18" s="87">
        <v>321</v>
      </c>
      <c r="B18" s="91" t="s">
        <v>72</v>
      </c>
      <c r="C18" s="93">
        <f>SUM(C19,C20,C21)</f>
        <v>6756</v>
      </c>
      <c r="D18" s="93"/>
      <c r="E18" s="93">
        <v>6756</v>
      </c>
      <c r="F18" s="93">
        <f>F19+F20+F21</f>
        <v>4129</v>
      </c>
      <c r="G18" s="93">
        <f>G19+G20+G21</f>
        <v>2627</v>
      </c>
      <c r="H18" s="94"/>
      <c r="I18" s="93">
        <f>I19+I20+I21</f>
        <v>0</v>
      </c>
      <c r="J18" s="93"/>
      <c r="K18" s="94"/>
      <c r="L18" s="94"/>
      <c r="M18" s="94"/>
    </row>
    <row r="19" spans="1:13" ht="15" customHeight="1" x14ac:dyDescent="0.25">
      <c r="A19" s="95">
        <v>3211</v>
      </c>
      <c r="B19" s="88" t="s">
        <v>73</v>
      </c>
      <c r="C19" s="96">
        <v>1100</v>
      </c>
      <c r="D19" s="96"/>
      <c r="E19" s="96"/>
      <c r="F19" s="94"/>
      <c r="G19" s="96">
        <v>1100</v>
      </c>
      <c r="H19" s="94"/>
      <c r="I19" s="94"/>
      <c r="J19" s="94"/>
      <c r="K19" s="94"/>
      <c r="L19" s="94"/>
      <c r="M19" s="94"/>
    </row>
    <row r="20" spans="1:13" ht="15" customHeight="1" x14ac:dyDescent="0.25">
      <c r="A20" s="95">
        <v>3212</v>
      </c>
      <c r="B20" s="88" t="s">
        <v>74</v>
      </c>
      <c r="C20" s="94">
        <v>4129</v>
      </c>
      <c r="D20" s="94"/>
      <c r="E20" s="94">
        <v>4129</v>
      </c>
      <c r="F20" s="94">
        <v>4129</v>
      </c>
      <c r="G20" s="94"/>
      <c r="H20" s="94"/>
      <c r="I20" s="94"/>
      <c r="J20" s="94"/>
      <c r="K20" s="94"/>
      <c r="L20" s="94"/>
      <c r="M20" s="94"/>
    </row>
    <row r="21" spans="1:13" ht="15" customHeight="1" x14ac:dyDescent="0.25">
      <c r="A21" s="95">
        <v>3213</v>
      </c>
      <c r="B21" s="88" t="s">
        <v>75</v>
      </c>
      <c r="C21" s="96">
        <v>1527</v>
      </c>
      <c r="D21" s="96"/>
      <c r="E21" s="96">
        <v>1527</v>
      </c>
      <c r="F21" s="94"/>
      <c r="G21" s="96">
        <v>1527</v>
      </c>
      <c r="H21" s="94"/>
      <c r="I21" s="94"/>
      <c r="J21" s="94"/>
      <c r="K21" s="94"/>
      <c r="L21" s="94"/>
      <c r="M21" s="94"/>
    </row>
    <row r="22" spans="1:13" ht="15" customHeight="1" x14ac:dyDescent="0.25">
      <c r="A22" s="87">
        <v>322</v>
      </c>
      <c r="B22" s="91" t="s">
        <v>76</v>
      </c>
      <c r="C22" s="93">
        <f>SUM(C23,C24,C25,C26,C27,C28,C29)</f>
        <v>15860</v>
      </c>
      <c r="D22" s="93"/>
      <c r="E22" s="93">
        <v>15860</v>
      </c>
      <c r="F22" s="93">
        <f>SUM(F23,F24,F25,F26,F27,F28,F29)</f>
        <v>2389</v>
      </c>
      <c r="G22" s="93">
        <f>SUM(G23,G24,G25,G26,G27,G28,G29)</f>
        <v>13471</v>
      </c>
      <c r="H22" s="93">
        <f>SUM(H23,H24,H25,H26,H27,H28,H29)</f>
        <v>0</v>
      </c>
      <c r="I22" s="93">
        <f>SUM(I23,I24,I25,I26,I27,I28,I29)</f>
        <v>0</v>
      </c>
      <c r="J22" s="93">
        <v>0</v>
      </c>
      <c r="K22" s="93">
        <f>SUM(K23,K24,K25,K26,K27,K28,K29)</f>
        <v>0</v>
      </c>
      <c r="L22" s="94"/>
      <c r="M22" s="94"/>
    </row>
    <row r="23" spans="1:13" ht="15" customHeight="1" x14ac:dyDescent="0.25">
      <c r="A23" s="95">
        <v>3221</v>
      </c>
      <c r="B23" s="88" t="s">
        <v>77</v>
      </c>
      <c r="C23" s="94">
        <v>3200</v>
      </c>
      <c r="D23" s="94"/>
      <c r="E23" s="94">
        <v>3200</v>
      </c>
      <c r="F23" s="94"/>
      <c r="G23" s="94">
        <v>3200</v>
      </c>
      <c r="H23" s="94"/>
      <c r="I23" s="94"/>
      <c r="J23" s="94"/>
      <c r="K23" s="94"/>
      <c r="L23" s="94"/>
      <c r="M23" s="94"/>
    </row>
    <row r="24" spans="1:13" ht="15" customHeight="1" x14ac:dyDescent="0.25">
      <c r="A24" s="95">
        <v>3222</v>
      </c>
      <c r="B24" s="88" t="s">
        <v>78</v>
      </c>
      <c r="C24" s="94">
        <v>1500</v>
      </c>
      <c r="D24" s="94"/>
      <c r="E24" s="94">
        <v>1500</v>
      </c>
      <c r="F24" s="94"/>
      <c r="G24" s="94">
        <v>1500</v>
      </c>
      <c r="H24" s="94"/>
      <c r="I24" s="94"/>
      <c r="J24" s="94"/>
      <c r="K24" s="94"/>
      <c r="L24" s="94"/>
      <c r="M24" s="94"/>
    </row>
    <row r="25" spans="1:13" ht="15" customHeight="1" x14ac:dyDescent="0.25">
      <c r="A25" s="95">
        <v>3223</v>
      </c>
      <c r="B25" s="88" t="s">
        <v>102</v>
      </c>
      <c r="C25" s="96">
        <v>5309</v>
      </c>
      <c r="D25" s="96"/>
      <c r="E25" s="96">
        <v>5309</v>
      </c>
      <c r="F25" s="94"/>
      <c r="G25" s="94">
        <v>5309</v>
      </c>
      <c r="H25" s="94"/>
      <c r="I25" s="94"/>
      <c r="J25" s="94"/>
      <c r="K25" s="94"/>
      <c r="L25" s="94"/>
      <c r="M25" s="94"/>
    </row>
    <row r="26" spans="1:13" ht="15" customHeight="1" x14ac:dyDescent="0.25">
      <c r="A26" s="95">
        <v>3223</v>
      </c>
      <c r="B26" s="88" t="s">
        <v>101</v>
      </c>
      <c r="C26" s="96">
        <v>2389</v>
      </c>
      <c r="D26" s="96"/>
      <c r="E26" s="96">
        <v>2389</v>
      </c>
      <c r="F26" s="94">
        <v>2389</v>
      </c>
      <c r="G26" s="94"/>
      <c r="H26" s="94"/>
      <c r="I26" s="94"/>
      <c r="J26" s="94"/>
      <c r="K26" s="94"/>
      <c r="L26" s="94"/>
      <c r="M26" s="94"/>
    </row>
    <row r="27" spans="1:13" ht="15" customHeight="1" x14ac:dyDescent="0.25">
      <c r="A27" s="95">
        <v>3224</v>
      </c>
      <c r="B27" s="88" t="s">
        <v>79</v>
      </c>
      <c r="C27" s="94">
        <v>1062</v>
      </c>
      <c r="D27" s="94"/>
      <c r="E27" s="94">
        <v>1062</v>
      </c>
      <c r="F27" s="94"/>
      <c r="G27" s="94">
        <v>1062</v>
      </c>
      <c r="H27" s="94"/>
      <c r="I27" s="94"/>
      <c r="J27" s="94"/>
      <c r="K27" s="94"/>
      <c r="L27" s="94"/>
      <c r="M27" s="94"/>
    </row>
    <row r="28" spans="1:13" ht="15" customHeight="1" x14ac:dyDescent="0.25">
      <c r="A28" s="95">
        <v>3225</v>
      </c>
      <c r="B28" s="88" t="s">
        <v>80</v>
      </c>
      <c r="C28" s="94">
        <v>2000</v>
      </c>
      <c r="D28" s="94"/>
      <c r="E28" s="94">
        <v>2000</v>
      </c>
      <c r="F28" s="94"/>
      <c r="G28" s="94">
        <v>2000</v>
      </c>
      <c r="H28" s="94"/>
      <c r="I28" s="94"/>
      <c r="J28" s="94"/>
      <c r="K28" s="94"/>
      <c r="L28" s="94"/>
      <c r="M28" s="94"/>
    </row>
    <row r="29" spans="1:13" ht="15" customHeight="1" x14ac:dyDescent="0.25">
      <c r="A29" s="95">
        <v>3227</v>
      </c>
      <c r="B29" s="88" t="s">
        <v>137</v>
      </c>
      <c r="C29" s="94">
        <v>400</v>
      </c>
      <c r="D29" s="94"/>
      <c r="E29" s="94">
        <v>400</v>
      </c>
      <c r="F29" s="94"/>
      <c r="G29" s="94">
        <v>400</v>
      </c>
      <c r="H29" s="94"/>
      <c r="I29" s="94"/>
      <c r="J29" s="94"/>
      <c r="K29" s="94"/>
      <c r="L29" s="94"/>
      <c r="M29" s="94"/>
    </row>
    <row r="30" spans="1:13" ht="15" customHeight="1" x14ac:dyDescent="0.25">
      <c r="A30" s="87">
        <v>323</v>
      </c>
      <c r="B30" s="91" t="s">
        <v>81</v>
      </c>
      <c r="C30" s="93">
        <f>SUM(C31,C32,C33,C34,C35,C36,C37,C38,C39,C40,C41,C42,C43,C44,C45,C46,C47,C48,C49,C50)</f>
        <v>147183</v>
      </c>
      <c r="D30" s="93">
        <f>SUM(D31,D32,D33,D34,D35,D36,D37,D38,D39,D40,D41,D42,D43,D44,D45,D46,D47,D48,D49,D50)</f>
        <v>-247</v>
      </c>
      <c r="E30" s="93">
        <f>SUM(E31,E32,E33,E34,E35,E36,E37,E38,E39,E40,E41,E42,E43,E44,E45,E46,E47,E48,E49,E50)</f>
        <v>146936</v>
      </c>
      <c r="F30" s="93">
        <f>SUM(F37,F38,F39,F40,F41,F42,F43,F44,F45,F46,F47,F48,F49,F50)</f>
        <v>59571</v>
      </c>
      <c r="G30" s="93">
        <f>SUM(G31,G32,G33,G34,G35,G36,G37,G38,G39,G40,G42,G43,G45,G46,G47,G48,G50)</f>
        <v>60796</v>
      </c>
      <c r="H30" s="93">
        <f>SUM(H31,H32,H33,H34,H35,H36,H37,H38,H39,H40,H42,H43,H45,H46,H47,H48,H50)</f>
        <v>11200</v>
      </c>
      <c r="I30" s="93">
        <f>SUM(I31,I32,I33,I34,I35,I36,I37,I38,I39,I40,I41,I42,I43,I44,I45,I46,I47,I48,I49,I50)</f>
        <v>530</v>
      </c>
      <c r="J30" s="93">
        <f>SUM(J31,J32,J33,J34,J35,J36,J37,J38,J39,J40,J42,J43,J45,J46,J47,J48,J50)</f>
        <v>14839</v>
      </c>
      <c r="K30" s="93">
        <f t="shared" ref="K30" si="0">SUM(K31,K32,K33,K34,K35,K36,K37,K42,K43,K45,K46,K50)</f>
        <v>0</v>
      </c>
      <c r="L30" s="94"/>
      <c r="M30" s="94"/>
    </row>
    <row r="31" spans="1:13" ht="15" customHeight="1" x14ac:dyDescent="0.25">
      <c r="A31" s="95">
        <v>3231</v>
      </c>
      <c r="B31" s="88" t="s">
        <v>82</v>
      </c>
      <c r="C31" s="94">
        <v>3200</v>
      </c>
      <c r="D31" s="94"/>
      <c r="E31" s="94">
        <v>3200</v>
      </c>
      <c r="F31" s="94"/>
      <c r="G31" s="94">
        <v>3200</v>
      </c>
      <c r="H31" s="94"/>
      <c r="I31" s="94"/>
      <c r="J31" s="94"/>
      <c r="K31" s="94"/>
      <c r="L31" s="94"/>
      <c r="M31" s="94"/>
    </row>
    <row r="32" spans="1:13" ht="15" customHeight="1" x14ac:dyDescent="0.25">
      <c r="A32" s="95">
        <v>3232</v>
      </c>
      <c r="B32" s="88" t="s">
        <v>83</v>
      </c>
      <c r="C32" s="96">
        <v>1327</v>
      </c>
      <c r="D32" s="96"/>
      <c r="E32" s="96">
        <v>1327</v>
      </c>
      <c r="F32" s="94"/>
      <c r="G32" s="94">
        <v>1327</v>
      </c>
      <c r="H32" s="94"/>
      <c r="I32" s="94"/>
      <c r="J32" s="94"/>
      <c r="K32" s="94"/>
      <c r="L32" s="94"/>
      <c r="M32" s="94"/>
    </row>
    <row r="33" spans="1:13" ht="15" customHeight="1" x14ac:dyDescent="0.25">
      <c r="A33" s="95">
        <v>3233</v>
      </c>
      <c r="B33" s="88" t="s">
        <v>84</v>
      </c>
      <c r="C33" s="94">
        <v>6000</v>
      </c>
      <c r="D33" s="94"/>
      <c r="E33" s="94">
        <v>6000</v>
      </c>
      <c r="F33" s="94"/>
      <c r="G33" s="94">
        <v>6000</v>
      </c>
      <c r="H33" s="94"/>
      <c r="I33" s="94"/>
      <c r="J33" s="94"/>
      <c r="K33" s="94"/>
      <c r="L33" s="94"/>
      <c r="M33" s="94"/>
    </row>
    <row r="34" spans="1:13" ht="15" customHeight="1" x14ac:dyDescent="0.25">
      <c r="A34" s="95">
        <v>3234</v>
      </c>
      <c r="B34" s="88" t="s">
        <v>85</v>
      </c>
      <c r="C34" s="94">
        <v>900</v>
      </c>
      <c r="D34" s="94"/>
      <c r="E34" s="94">
        <v>900</v>
      </c>
      <c r="F34" s="94"/>
      <c r="G34" s="94">
        <v>900</v>
      </c>
      <c r="H34" s="94"/>
      <c r="I34" s="94"/>
      <c r="J34" s="94"/>
      <c r="K34" s="94"/>
      <c r="L34" s="94"/>
      <c r="M34" s="94"/>
    </row>
    <row r="35" spans="1:13" ht="15" customHeight="1" x14ac:dyDescent="0.25">
      <c r="A35" s="95">
        <v>3235</v>
      </c>
      <c r="B35" s="88" t="s">
        <v>127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</row>
    <row r="36" spans="1:13" ht="24.75" customHeight="1" x14ac:dyDescent="0.25">
      <c r="A36" s="95">
        <v>3236</v>
      </c>
      <c r="B36" s="88" t="s">
        <v>138</v>
      </c>
      <c r="C36" s="94">
        <v>800</v>
      </c>
      <c r="D36" s="94"/>
      <c r="E36" s="94">
        <v>800</v>
      </c>
      <c r="F36" s="94"/>
      <c r="G36" s="94">
        <v>800</v>
      </c>
      <c r="H36" s="94"/>
      <c r="I36" s="94"/>
      <c r="J36" s="94"/>
      <c r="K36" s="94"/>
      <c r="L36" s="94"/>
      <c r="M36" s="94"/>
    </row>
    <row r="37" spans="1:13" ht="15" customHeight="1" x14ac:dyDescent="0.25">
      <c r="A37" s="95">
        <v>3237</v>
      </c>
      <c r="B37" s="88" t="s">
        <v>86</v>
      </c>
      <c r="C37" s="94">
        <v>5053</v>
      </c>
      <c r="D37" s="94"/>
      <c r="E37" s="94">
        <v>5053</v>
      </c>
      <c r="F37" s="94">
        <v>2000</v>
      </c>
      <c r="G37" s="94">
        <v>3053</v>
      </c>
      <c r="H37" s="94"/>
      <c r="I37" s="94"/>
      <c r="J37" s="94"/>
      <c r="K37" s="94"/>
      <c r="L37" s="94"/>
      <c r="M37" s="94"/>
    </row>
    <row r="38" spans="1:13" ht="15" customHeight="1" x14ac:dyDescent="0.25">
      <c r="A38" s="95">
        <v>3237</v>
      </c>
      <c r="B38" s="88" t="s">
        <v>145</v>
      </c>
      <c r="C38" s="94">
        <v>14000</v>
      </c>
      <c r="D38" s="94">
        <v>1500</v>
      </c>
      <c r="E38" s="94">
        <f>SUM(F38,G38,H38,I38,J38,K38)</f>
        <v>15500</v>
      </c>
      <c r="F38" s="94">
        <v>9753</v>
      </c>
      <c r="G38" s="94"/>
      <c r="H38" s="94">
        <v>1500</v>
      </c>
      <c r="I38" s="94"/>
      <c r="J38" s="94">
        <v>4247</v>
      </c>
      <c r="K38" s="94"/>
      <c r="L38" s="94"/>
      <c r="M38" s="94"/>
    </row>
    <row r="39" spans="1:13" ht="15" customHeight="1" x14ac:dyDescent="0.25">
      <c r="A39" s="95">
        <v>3237</v>
      </c>
      <c r="B39" s="88" t="s">
        <v>146</v>
      </c>
      <c r="C39" s="94">
        <v>3214</v>
      </c>
      <c r="D39" s="94">
        <v>2000</v>
      </c>
      <c r="E39" s="94">
        <f>SUM(F39,G39,H39,I39,J39,K39)</f>
        <v>5214</v>
      </c>
      <c r="F39" s="94">
        <v>3214</v>
      </c>
      <c r="G39" s="94"/>
      <c r="H39" s="94">
        <v>2000</v>
      </c>
      <c r="I39" s="94"/>
      <c r="J39" s="94"/>
      <c r="K39" s="94"/>
      <c r="L39" s="94"/>
      <c r="M39" s="94"/>
    </row>
    <row r="40" spans="1:13" ht="15" customHeight="1" x14ac:dyDescent="0.25">
      <c r="A40" s="95">
        <v>3237</v>
      </c>
      <c r="B40" s="88" t="s">
        <v>147</v>
      </c>
      <c r="C40" s="94">
        <v>3074</v>
      </c>
      <c r="D40" s="94">
        <v>953</v>
      </c>
      <c r="E40" s="94">
        <f>SUM(F40,G40,H40,I40,J40,K40)</f>
        <v>4027</v>
      </c>
      <c r="F40" s="94">
        <v>1327</v>
      </c>
      <c r="G40" s="94"/>
      <c r="H40" s="94">
        <v>2700</v>
      </c>
      <c r="I40" s="94"/>
      <c r="J40" s="94"/>
      <c r="K40" s="94"/>
      <c r="L40" s="94"/>
      <c r="M40" s="94"/>
    </row>
    <row r="41" spans="1:13" ht="15" customHeight="1" x14ac:dyDescent="0.25">
      <c r="A41" s="95">
        <v>3237</v>
      </c>
      <c r="B41" s="88" t="s">
        <v>155</v>
      </c>
      <c r="C41" s="94">
        <v>4400</v>
      </c>
      <c r="D41" s="94"/>
      <c r="E41" s="94">
        <v>4400</v>
      </c>
      <c r="F41" s="94">
        <v>4400</v>
      </c>
      <c r="G41" s="94"/>
      <c r="H41" s="94"/>
      <c r="I41" s="94"/>
      <c r="J41" s="94"/>
      <c r="K41" s="94"/>
      <c r="L41" s="94"/>
      <c r="M41" s="94"/>
    </row>
    <row r="42" spans="1:13" ht="15" customHeight="1" x14ac:dyDescent="0.25">
      <c r="A42" s="95">
        <v>3238</v>
      </c>
      <c r="B42" s="88" t="s">
        <v>87</v>
      </c>
      <c r="C42" s="94">
        <v>2759</v>
      </c>
      <c r="D42" s="94"/>
      <c r="E42" s="94">
        <v>2759</v>
      </c>
      <c r="F42" s="94"/>
      <c r="G42" s="94">
        <v>2759</v>
      </c>
      <c r="H42" s="94"/>
      <c r="I42" s="94"/>
      <c r="J42" s="94"/>
      <c r="K42" s="94"/>
      <c r="L42" s="94"/>
      <c r="M42" s="94"/>
    </row>
    <row r="43" spans="1:13" ht="15" customHeight="1" x14ac:dyDescent="0.25">
      <c r="A43" s="95">
        <v>3239</v>
      </c>
      <c r="B43" s="88" t="s">
        <v>139</v>
      </c>
      <c r="C43" s="94">
        <v>26612</v>
      </c>
      <c r="D43" s="94">
        <v>1009</v>
      </c>
      <c r="E43" s="94">
        <f>SUM(F43,G43,H43,I43,J43,K43)</f>
        <v>27621</v>
      </c>
      <c r="F43" s="94">
        <v>8293</v>
      </c>
      <c r="G43" s="94">
        <v>16328</v>
      </c>
      <c r="H43" s="94">
        <v>3000</v>
      </c>
      <c r="I43" s="94"/>
      <c r="J43" s="94"/>
      <c r="K43" s="94"/>
      <c r="L43" s="94"/>
      <c r="M43" s="94"/>
    </row>
    <row r="44" spans="1:13" ht="15" customHeight="1" x14ac:dyDescent="0.25">
      <c r="A44" s="95">
        <v>3239</v>
      </c>
      <c r="B44" s="88" t="s">
        <v>156</v>
      </c>
      <c r="C44" s="94">
        <v>4000</v>
      </c>
      <c r="D44" s="94"/>
      <c r="E44" s="94">
        <v>4000</v>
      </c>
      <c r="F44" s="94">
        <v>4000</v>
      </c>
      <c r="G44" s="94"/>
      <c r="H44" s="94"/>
      <c r="I44" s="94"/>
      <c r="J44" s="94"/>
      <c r="K44" s="94"/>
      <c r="L44" s="94"/>
      <c r="M44" s="94"/>
    </row>
    <row r="45" spans="1:13" ht="15" customHeight="1" x14ac:dyDescent="0.25">
      <c r="A45" s="95">
        <v>3239</v>
      </c>
      <c r="B45" s="88" t="s">
        <v>140</v>
      </c>
      <c r="C45" s="94">
        <v>18656</v>
      </c>
      <c r="D45" s="94">
        <v>2496</v>
      </c>
      <c r="E45" s="94">
        <f>SUM(F45,G45,H45,I45,J45,K45)</f>
        <v>21152</v>
      </c>
      <c r="F45" s="94">
        <v>1490</v>
      </c>
      <c r="G45" s="94">
        <v>14512</v>
      </c>
      <c r="H45" s="94"/>
      <c r="I45" s="94"/>
      <c r="J45" s="94">
        <v>5150</v>
      </c>
      <c r="K45" s="94"/>
      <c r="L45" s="94"/>
      <c r="M45" s="94"/>
    </row>
    <row r="46" spans="1:13" ht="15" customHeight="1" x14ac:dyDescent="0.25">
      <c r="A46" s="95">
        <v>3239</v>
      </c>
      <c r="B46" s="88" t="s">
        <v>141</v>
      </c>
      <c r="C46" s="94">
        <v>25969</v>
      </c>
      <c r="D46" s="94">
        <v>-1327</v>
      </c>
      <c r="E46" s="94">
        <f>SUM(F46,G46,H46,I46,J46,K46)</f>
        <v>24642</v>
      </c>
      <c r="F46" s="94">
        <v>15592</v>
      </c>
      <c r="G46" s="94">
        <v>3608</v>
      </c>
      <c r="H46" s="94"/>
      <c r="I46" s="94"/>
      <c r="J46" s="94">
        <v>5442</v>
      </c>
      <c r="K46" s="94"/>
      <c r="L46" s="94"/>
      <c r="M46" s="94"/>
    </row>
    <row r="47" spans="1:13" ht="15" customHeight="1" x14ac:dyDescent="0.25">
      <c r="A47" s="95">
        <v>3239</v>
      </c>
      <c r="B47" s="98" t="s">
        <v>148</v>
      </c>
      <c r="C47" s="94">
        <v>12904</v>
      </c>
      <c r="D47" s="94">
        <v>-5426</v>
      </c>
      <c r="E47" s="94">
        <f>SUM(F47,G47,H47,I47,J47,K47)</f>
        <v>7478</v>
      </c>
      <c r="F47" s="94">
        <v>5651</v>
      </c>
      <c r="G47" s="94">
        <v>1827</v>
      </c>
      <c r="H47" s="94"/>
      <c r="I47" s="94"/>
      <c r="J47" s="94"/>
      <c r="K47" s="94"/>
      <c r="L47" s="94"/>
      <c r="M47" s="94"/>
    </row>
    <row r="48" spans="1:13" ht="15" customHeight="1" x14ac:dyDescent="0.25">
      <c r="A48" s="95">
        <v>3239</v>
      </c>
      <c r="B48" s="98" t="s">
        <v>149</v>
      </c>
      <c r="C48" s="94">
        <v>8815</v>
      </c>
      <c r="D48" s="94">
        <v>-1982</v>
      </c>
      <c r="E48" s="94">
        <f>SUM(F48,G48,H48,I48,J48,K48)</f>
        <v>6833</v>
      </c>
      <c r="F48" s="94">
        <v>851</v>
      </c>
      <c r="G48" s="94">
        <v>3982</v>
      </c>
      <c r="H48" s="94">
        <v>2000</v>
      </c>
      <c r="I48" s="94"/>
      <c r="J48" s="94"/>
      <c r="K48" s="94"/>
      <c r="L48" s="94"/>
      <c r="M48" s="94"/>
    </row>
    <row r="49" spans="1:13" ht="15" customHeight="1" x14ac:dyDescent="0.25">
      <c r="A49" s="95">
        <v>3239</v>
      </c>
      <c r="B49" s="98" t="s">
        <v>157</v>
      </c>
      <c r="C49" s="94">
        <v>3000</v>
      </c>
      <c r="D49" s="94">
        <v>530</v>
      </c>
      <c r="E49" s="94">
        <v>3530</v>
      </c>
      <c r="F49" s="94">
        <v>3000</v>
      </c>
      <c r="G49" s="94"/>
      <c r="H49" s="94"/>
      <c r="I49" s="94">
        <v>530</v>
      </c>
      <c r="J49" s="94"/>
      <c r="K49" s="94"/>
      <c r="L49" s="94"/>
      <c r="M49" s="94"/>
    </row>
    <row r="50" spans="1:13" ht="15" customHeight="1" x14ac:dyDescent="0.25">
      <c r="A50" s="95">
        <v>3239</v>
      </c>
      <c r="B50" s="88" t="s">
        <v>88</v>
      </c>
      <c r="C50" s="96">
        <v>2500</v>
      </c>
      <c r="D50" s="96"/>
      <c r="E50" s="96">
        <v>2500</v>
      </c>
      <c r="F50" s="94"/>
      <c r="G50" s="94">
        <v>2500</v>
      </c>
      <c r="H50" s="94"/>
      <c r="I50" s="94"/>
      <c r="J50" s="94"/>
      <c r="K50" s="94"/>
      <c r="L50" s="94"/>
      <c r="M50" s="94"/>
    </row>
    <row r="51" spans="1:13" ht="15" customHeight="1" x14ac:dyDescent="0.25">
      <c r="A51" s="87">
        <v>329</v>
      </c>
      <c r="B51" s="91" t="s">
        <v>89</v>
      </c>
      <c r="C51" s="93">
        <f>SUM(C52,C53,C54,C55,C56,C57)</f>
        <v>11700</v>
      </c>
      <c r="D51" s="139">
        <f>SUM(D52,D53,D54,D55,D56,D57)</f>
        <v>466.75</v>
      </c>
      <c r="E51" s="139">
        <f>SUM(E52,E53,E54,E55,E56,E57)</f>
        <v>12166.75</v>
      </c>
      <c r="F51" s="93">
        <f>SUM(F52,F53,F54,F55,F56,F57)</f>
        <v>4491</v>
      </c>
      <c r="G51" s="93">
        <f>SUM(G52,G53,G54,G55,G56,G57)</f>
        <v>7209</v>
      </c>
      <c r="H51" s="93">
        <f>SUM(H52,H53,H55,H56,H57)</f>
        <v>0</v>
      </c>
      <c r="I51" s="93">
        <f>SUM(I52,I53,I55,I56,I57)</f>
        <v>0</v>
      </c>
      <c r="J51" s="93">
        <f>SUM(J52,J53,J55,J56,J57)</f>
        <v>0</v>
      </c>
      <c r="K51" s="139">
        <f>SUM(K52,K53,K55,K56,K57)</f>
        <v>466.75</v>
      </c>
      <c r="L51" s="94"/>
      <c r="M51" s="94"/>
    </row>
    <row r="52" spans="1:13" ht="15" customHeight="1" x14ac:dyDescent="0.25">
      <c r="A52" s="95">
        <v>3292</v>
      </c>
      <c r="B52" s="88" t="s">
        <v>90</v>
      </c>
      <c r="C52" s="94">
        <v>1491</v>
      </c>
      <c r="D52" s="94"/>
      <c r="E52" s="94">
        <v>1491</v>
      </c>
      <c r="F52" s="94">
        <v>1491</v>
      </c>
      <c r="G52" s="94"/>
      <c r="H52" s="94"/>
      <c r="I52" s="94"/>
      <c r="J52" s="94"/>
      <c r="K52" s="94"/>
      <c r="L52" s="94"/>
      <c r="M52" s="94"/>
    </row>
    <row r="53" spans="1:13" ht="15" customHeight="1" x14ac:dyDescent="0.25">
      <c r="A53" s="95">
        <v>3293</v>
      </c>
      <c r="B53" s="88" t="s">
        <v>91</v>
      </c>
      <c r="C53" s="94">
        <v>5818</v>
      </c>
      <c r="D53" s="138">
        <v>466.75</v>
      </c>
      <c r="E53" s="138">
        <f>SUM(F53,G53,H53,I53,J53,K53)</f>
        <v>6284.75</v>
      </c>
      <c r="F53" s="94">
        <v>1000</v>
      </c>
      <c r="G53" s="94">
        <v>4818</v>
      </c>
      <c r="H53" s="94"/>
      <c r="I53" s="94"/>
      <c r="J53" s="94"/>
      <c r="K53" s="138">
        <v>466.75</v>
      </c>
      <c r="L53" s="94"/>
      <c r="M53" s="94"/>
    </row>
    <row r="54" spans="1:13" ht="15" customHeight="1" x14ac:dyDescent="0.25">
      <c r="A54" s="95">
        <v>3293</v>
      </c>
      <c r="B54" s="88" t="s">
        <v>158</v>
      </c>
      <c r="C54" s="94">
        <v>2000</v>
      </c>
      <c r="D54" s="94"/>
      <c r="E54" s="94">
        <v>2000</v>
      </c>
      <c r="F54" s="94">
        <v>2000</v>
      </c>
      <c r="G54" s="94"/>
      <c r="H54" s="94"/>
      <c r="I54" s="94"/>
      <c r="J54" s="94"/>
      <c r="K54" s="94"/>
      <c r="L54" s="94"/>
      <c r="M54" s="94"/>
    </row>
    <row r="55" spans="1:13" ht="15" customHeight="1" x14ac:dyDescent="0.25">
      <c r="A55" s="95">
        <v>3294</v>
      </c>
      <c r="B55" s="88" t="s">
        <v>128</v>
      </c>
      <c r="C55" s="94">
        <v>200</v>
      </c>
      <c r="D55" s="94"/>
      <c r="E55" s="94">
        <v>200</v>
      </c>
      <c r="F55" s="94"/>
      <c r="G55" s="94">
        <v>200</v>
      </c>
      <c r="H55" s="94"/>
      <c r="I55" s="94"/>
      <c r="J55" s="94"/>
      <c r="K55" s="94"/>
      <c r="L55" s="94"/>
      <c r="M55" s="94"/>
    </row>
    <row r="56" spans="1:13" ht="15" customHeight="1" x14ac:dyDescent="0.25">
      <c r="A56" s="97">
        <v>3295</v>
      </c>
      <c r="B56" s="98" t="s">
        <v>92</v>
      </c>
      <c r="C56" s="94">
        <v>200</v>
      </c>
      <c r="D56" s="94"/>
      <c r="E56" s="94">
        <v>200</v>
      </c>
      <c r="F56" s="94"/>
      <c r="G56" s="94">
        <v>200</v>
      </c>
      <c r="H56" s="94"/>
      <c r="I56" s="94"/>
      <c r="J56" s="94"/>
      <c r="K56" s="94"/>
      <c r="L56" s="94"/>
      <c r="M56" s="94"/>
    </row>
    <row r="57" spans="1:13" ht="15" customHeight="1" x14ac:dyDescent="0.25">
      <c r="A57" s="97">
        <v>3299</v>
      </c>
      <c r="B57" s="98" t="s">
        <v>89</v>
      </c>
      <c r="C57" s="94">
        <v>1991</v>
      </c>
      <c r="D57" s="94"/>
      <c r="E57" s="94">
        <v>1991</v>
      </c>
      <c r="F57" s="94"/>
      <c r="G57" s="94">
        <v>1991</v>
      </c>
      <c r="H57" s="94"/>
      <c r="I57" s="94"/>
      <c r="J57" s="94"/>
      <c r="K57" s="94"/>
      <c r="L57" s="94"/>
      <c r="M57" s="94"/>
    </row>
    <row r="58" spans="1:13" ht="15" customHeight="1" x14ac:dyDescent="0.25">
      <c r="A58" s="87">
        <v>34</v>
      </c>
      <c r="B58" s="91" t="s">
        <v>93</v>
      </c>
      <c r="C58" s="93">
        <v>950</v>
      </c>
      <c r="D58" s="93"/>
      <c r="E58" s="93">
        <v>950</v>
      </c>
      <c r="F58" s="93">
        <v>0</v>
      </c>
      <c r="G58" s="93">
        <f>SUM(G59)</f>
        <v>950</v>
      </c>
      <c r="H58" s="93"/>
      <c r="I58" s="93"/>
      <c r="J58" s="93"/>
      <c r="K58" s="93"/>
      <c r="L58" s="93"/>
      <c r="M58" s="93"/>
    </row>
    <row r="59" spans="1:13" ht="15" customHeight="1" x14ac:dyDescent="0.25">
      <c r="A59" s="87">
        <v>343</v>
      </c>
      <c r="B59" s="91" t="s">
        <v>94</v>
      </c>
      <c r="C59" s="93">
        <v>950</v>
      </c>
      <c r="D59" s="93"/>
      <c r="E59" s="93">
        <v>950</v>
      </c>
      <c r="F59" s="93">
        <v>0</v>
      </c>
      <c r="G59" s="93">
        <f>SUM(G60,G61)</f>
        <v>950</v>
      </c>
      <c r="H59" s="94"/>
      <c r="I59" s="93"/>
      <c r="J59" s="93"/>
      <c r="K59" s="93"/>
      <c r="L59" s="94"/>
      <c r="M59" s="94"/>
    </row>
    <row r="60" spans="1:13" ht="15" customHeight="1" x14ac:dyDescent="0.25">
      <c r="A60" s="95">
        <v>3431</v>
      </c>
      <c r="B60" s="88" t="s">
        <v>95</v>
      </c>
      <c r="C60" s="94">
        <v>950</v>
      </c>
      <c r="D60" s="94"/>
      <c r="E60" s="94">
        <v>950</v>
      </c>
      <c r="F60" s="94"/>
      <c r="G60" s="94">
        <v>950</v>
      </c>
      <c r="H60" s="94"/>
      <c r="I60" s="94"/>
      <c r="J60" s="94"/>
      <c r="K60" s="94"/>
      <c r="L60" s="94"/>
      <c r="M60" s="94"/>
    </row>
    <row r="61" spans="1:13" ht="15" customHeight="1" x14ac:dyDescent="0.25">
      <c r="A61" s="95">
        <v>3433</v>
      </c>
      <c r="B61" s="88" t="s">
        <v>96</v>
      </c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</row>
    <row r="62" spans="1:13" ht="15" customHeight="1" x14ac:dyDescent="0.25">
      <c r="A62" s="99">
        <v>4</v>
      </c>
      <c r="B62" s="98" t="s">
        <v>23</v>
      </c>
      <c r="C62" s="93">
        <v>10078</v>
      </c>
      <c r="D62" s="93">
        <f>SUM(D63,D66)</f>
        <v>16000</v>
      </c>
      <c r="E62" s="93">
        <f>SUM(E63,E66)</f>
        <v>26078</v>
      </c>
      <c r="F62" s="93">
        <v>0</v>
      </c>
      <c r="G62" s="93">
        <f>SUM(G63,G66)</f>
        <v>10078</v>
      </c>
      <c r="H62" s="93">
        <v>0</v>
      </c>
      <c r="I62" s="93">
        <f>I66</f>
        <v>0</v>
      </c>
      <c r="J62" s="93">
        <v>0</v>
      </c>
      <c r="K62" s="93">
        <f>SUM(K63,K66)</f>
        <v>16000</v>
      </c>
      <c r="L62" s="94"/>
      <c r="M62" s="94"/>
    </row>
    <row r="63" spans="1:13" ht="15" customHeight="1" x14ac:dyDescent="0.25">
      <c r="A63" s="99">
        <v>41</v>
      </c>
      <c r="B63" s="98" t="s">
        <v>129</v>
      </c>
      <c r="C63" s="93"/>
      <c r="D63" s="93"/>
      <c r="E63" s="93"/>
      <c r="F63" s="93">
        <v>0</v>
      </c>
      <c r="G63" s="94"/>
      <c r="H63" s="93"/>
      <c r="I63" s="93"/>
      <c r="J63" s="93"/>
      <c r="K63" s="93"/>
      <c r="L63" s="94"/>
      <c r="M63" s="94"/>
    </row>
    <row r="64" spans="1:13" ht="15" customHeight="1" x14ac:dyDescent="0.25">
      <c r="A64" s="99">
        <v>412</v>
      </c>
      <c r="B64" s="98" t="s">
        <v>130</v>
      </c>
      <c r="C64" s="93"/>
      <c r="D64" s="93"/>
      <c r="E64" s="93"/>
      <c r="F64" s="93"/>
      <c r="G64" s="94"/>
      <c r="H64" s="93"/>
      <c r="I64" s="93"/>
      <c r="J64" s="93"/>
      <c r="K64" s="93"/>
      <c r="L64" s="94"/>
      <c r="M64" s="94"/>
    </row>
    <row r="65" spans="1:13" ht="15" customHeight="1" x14ac:dyDescent="0.25">
      <c r="A65" s="97">
        <v>4124</v>
      </c>
      <c r="B65" s="98" t="s">
        <v>142</v>
      </c>
      <c r="C65" s="94"/>
      <c r="D65" s="94"/>
      <c r="E65" s="94"/>
      <c r="F65" s="94"/>
      <c r="G65" s="94"/>
      <c r="H65" s="94"/>
      <c r="I65" s="93"/>
      <c r="J65" s="93"/>
      <c r="K65" s="93"/>
      <c r="L65" s="94"/>
      <c r="M65" s="94"/>
    </row>
    <row r="66" spans="1:13" ht="15" customHeight="1" x14ac:dyDescent="0.25">
      <c r="A66" s="99">
        <v>42</v>
      </c>
      <c r="B66" s="98" t="s">
        <v>56</v>
      </c>
      <c r="C66" s="93">
        <v>10078</v>
      </c>
      <c r="D66" s="93">
        <f>SUM(D67,D71,D73)</f>
        <v>16000</v>
      </c>
      <c r="E66" s="93">
        <f>SUM(F66,G66,H66,I66,J66,K66)</f>
        <v>26078</v>
      </c>
      <c r="F66" s="93">
        <v>0</v>
      </c>
      <c r="G66" s="93">
        <f>SUM(G67,G71,G73)</f>
        <v>10078</v>
      </c>
      <c r="H66" s="93"/>
      <c r="I66" s="93"/>
      <c r="J66" s="93"/>
      <c r="K66" s="139">
        <f>SUM(K67,K71,K73)</f>
        <v>16000</v>
      </c>
      <c r="L66" s="94"/>
      <c r="M66" s="94"/>
    </row>
    <row r="67" spans="1:13" ht="15" customHeight="1" x14ac:dyDescent="0.25">
      <c r="A67" s="87">
        <v>422</v>
      </c>
      <c r="B67" s="91" t="s">
        <v>97</v>
      </c>
      <c r="C67" s="93">
        <v>7078</v>
      </c>
      <c r="D67" s="93">
        <v>16000</v>
      </c>
      <c r="E67" s="93">
        <f>SUM(E68,E69,E70)</f>
        <v>23078</v>
      </c>
      <c r="F67" s="93"/>
      <c r="G67" s="93">
        <f>SUM(G68,G69)</f>
        <v>7078</v>
      </c>
      <c r="H67" s="93"/>
      <c r="I67" s="93"/>
      <c r="J67" s="93"/>
      <c r="K67" s="139">
        <f>SUM('RASHODI 4. RAZINA'!K68,'RASHODI 4. RAZINA'!K69,'RASHODI 4. RAZINA'!K70)</f>
        <v>16000</v>
      </c>
      <c r="L67" s="93"/>
      <c r="M67" s="93"/>
    </row>
    <row r="68" spans="1:13" ht="15" customHeight="1" x14ac:dyDescent="0.25">
      <c r="A68" s="95">
        <v>4221</v>
      </c>
      <c r="B68" s="88" t="s">
        <v>106</v>
      </c>
      <c r="C68" s="94">
        <v>2654</v>
      </c>
      <c r="D68" s="94">
        <v>2500</v>
      </c>
      <c r="E68" s="94">
        <f>SUM(F68,G68,H68,I68,J68,K68)</f>
        <v>5154</v>
      </c>
      <c r="F68" s="94"/>
      <c r="G68" s="94">
        <v>2654</v>
      </c>
      <c r="H68" s="94"/>
      <c r="I68" s="93"/>
      <c r="J68" s="93"/>
      <c r="K68" s="138">
        <v>2500</v>
      </c>
      <c r="L68" s="94"/>
      <c r="M68" s="94"/>
    </row>
    <row r="69" spans="1:13" ht="15" customHeight="1" x14ac:dyDescent="0.25">
      <c r="A69" s="95">
        <v>4221</v>
      </c>
      <c r="B69" s="88" t="s">
        <v>107</v>
      </c>
      <c r="C69" s="94">
        <v>4424</v>
      </c>
      <c r="D69" s="94">
        <v>1500</v>
      </c>
      <c r="E69" s="94">
        <f>SUM(F69,G69,H69,I69,J69,K69)</f>
        <v>5924</v>
      </c>
      <c r="F69" s="94"/>
      <c r="G69" s="94">
        <v>4424</v>
      </c>
      <c r="H69" s="94"/>
      <c r="I69" s="94"/>
      <c r="J69" s="94"/>
      <c r="K69" s="138">
        <v>1500</v>
      </c>
      <c r="L69" s="94"/>
      <c r="M69" s="94"/>
    </row>
    <row r="70" spans="1:13" ht="15" customHeight="1" x14ac:dyDescent="0.25">
      <c r="A70" s="95">
        <v>4226</v>
      </c>
      <c r="B70" s="88" t="s">
        <v>168</v>
      </c>
      <c r="C70" s="94"/>
      <c r="D70" s="94">
        <v>12000</v>
      </c>
      <c r="E70" s="94">
        <v>12000</v>
      </c>
      <c r="F70" s="94"/>
      <c r="G70" s="94"/>
      <c r="H70" s="94"/>
      <c r="I70" s="94"/>
      <c r="J70" s="94"/>
      <c r="K70" s="138">
        <v>12000</v>
      </c>
      <c r="L70" s="94"/>
      <c r="M70" s="94"/>
    </row>
    <row r="71" spans="1:13" s="108" customFormat="1" ht="15" customHeight="1" x14ac:dyDescent="0.25">
      <c r="A71" s="87">
        <v>424</v>
      </c>
      <c r="B71" s="91" t="s">
        <v>108</v>
      </c>
      <c r="C71" s="93">
        <v>3000</v>
      </c>
      <c r="D71" s="93"/>
      <c r="E71" s="93">
        <v>3000</v>
      </c>
      <c r="F71" s="93">
        <f t="shared" ref="F71:K71" si="1">SUM(F72)</f>
        <v>0</v>
      </c>
      <c r="G71" s="93">
        <f t="shared" si="1"/>
        <v>3000</v>
      </c>
      <c r="H71" s="93">
        <f t="shared" si="1"/>
        <v>0</v>
      </c>
      <c r="I71" s="93">
        <f t="shared" si="1"/>
        <v>0</v>
      </c>
      <c r="J71" s="93">
        <f t="shared" si="1"/>
        <v>0</v>
      </c>
      <c r="K71" s="93">
        <f t="shared" si="1"/>
        <v>0</v>
      </c>
      <c r="L71" s="93"/>
      <c r="M71" s="93"/>
    </row>
    <row r="72" spans="1:13" ht="15" customHeight="1" x14ac:dyDescent="0.25">
      <c r="A72" s="95">
        <v>4242</v>
      </c>
      <c r="B72" s="88" t="s">
        <v>131</v>
      </c>
      <c r="C72" s="94">
        <v>3000</v>
      </c>
      <c r="D72" s="94"/>
      <c r="E72" s="94">
        <v>3000</v>
      </c>
      <c r="F72" s="94"/>
      <c r="G72" s="94">
        <v>3000</v>
      </c>
      <c r="H72" s="94"/>
      <c r="I72" s="94"/>
      <c r="J72" s="94"/>
      <c r="K72" s="94"/>
      <c r="L72" s="94"/>
      <c r="M72" s="94"/>
    </row>
    <row r="73" spans="1:13" s="108" customFormat="1" ht="15" customHeight="1" x14ac:dyDescent="0.25">
      <c r="A73" s="87">
        <v>426</v>
      </c>
      <c r="B73" s="91" t="s">
        <v>109</v>
      </c>
      <c r="C73" s="93"/>
      <c r="D73" s="93"/>
      <c r="E73" s="93"/>
      <c r="F73" s="93"/>
      <c r="G73" s="93"/>
      <c r="H73" s="93">
        <f>SUM(H74)</f>
        <v>0</v>
      </c>
      <c r="I73" s="93">
        <f>SUM(I74)</f>
        <v>0</v>
      </c>
      <c r="J73" s="93">
        <f>SUM(J74)</f>
        <v>0</v>
      </c>
      <c r="K73" s="93">
        <f>SUM(K74)</f>
        <v>0</v>
      </c>
      <c r="L73" s="93"/>
      <c r="M73" s="93"/>
    </row>
    <row r="74" spans="1:13" ht="15" customHeight="1" x14ac:dyDescent="0.25">
      <c r="A74" s="95">
        <v>4262</v>
      </c>
      <c r="B74" s="88" t="s">
        <v>143</v>
      </c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</row>
    <row r="75" spans="1:13" ht="15" customHeight="1" x14ac:dyDescent="0.25">
      <c r="A75" s="95"/>
      <c r="B75" s="112" t="s">
        <v>110</v>
      </c>
      <c r="C75" s="93">
        <f>SUM(C9,C62)</f>
        <v>362347</v>
      </c>
      <c r="D75" s="139">
        <v>19251.75</v>
      </c>
      <c r="E75" s="139">
        <f>SUM(E9,E62)</f>
        <v>381598.75</v>
      </c>
      <c r="F75" s="93">
        <f>SUM(F8)</f>
        <v>243432</v>
      </c>
      <c r="G75" s="93">
        <f>SUM(G8)</f>
        <v>95131</v>
      </c>
      <c r="H75" s="93">
        <v>11200</v>
      </c>
      <c r="I75" s="93">
        <f>SUM(I8)</f>
        <v>530</v>
      </c>
      <c r="J75" s="93">
        <v>14839</v>
      </c>
      <c r="K75" s="139">
        <v>16466.75</v>
      </c>
      <c r="L75" s="94"/>
      <c r="M75" s="94"/>
    </row>
    <row r="76" spans="1:13" ht="15" customHeight="1" x14ac:dyDescent="0.25">
      <c r="A76" s="109"/>
      <c r="B76" s="110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</row>
    <row r="77" spans="1:13" x14ac:dyDescent="0.25">
      <c r="A77" t="s">
        <v>167</v>
      </c>
      <c r="H77" t="s">
        <v>150</v>
      </c>
    </row>
  </sheetData>
  <mergeCells count="3">
    <mergeCell ref="A1:M1"/>
    <mergeCell ref="A4:M4"/>
    <mergeCell ref="A5:M5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RASHODI 4. RAZINA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2024-06-28T11:27:01Z</cp:lastPrinted>
  <dcterms:created xsi:type="dcterms:W3CDTF">2022-08-12T12:51:27Z</dcterms:created>
  <dcterms:modified xsi:type="dcterms:W3CDTF">2024-07-05T06:12:37Z</dcterms:modified>
</cp:coreProperties>
</file>